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6440" activeTab="1"/>
  </bookViews>
  <sheets>
    <sheet name="Rekapitulace stavby" sheetId="1" r:id="rId1"/>
    <sheet name="D1.2 - SILNOPROUDÁ ELEKTR..." sheetId="2" r:id="rId2"/>
  </sheets>
  <definedNames>
    <definedName name="_xlnm._FilterDatabase" localSheetId="1" hidden="1">'D1.2 - SILNOPROUDÁ ELEKTR...'!$C$126:$K$244</definedName>
    <definedName name="_xlnm.Print_Titles" localSheetId="1">'D1.2 - SILNOPROUDÁ ELEKTR...'!$126:$126</definedName>
    <definedName name="_xlnm.Print_Titles" localSheetId="0">'Rekapitulace stavby'!$92:$92</definedName>
    <definedName name="_xlnm.Print_Area" localSheetId="1">'D1.2 - SILNOPROUDÁ ELEKTR...'!$C$4:$J$76,'D1.2 - SILNOPROUDÁ ELEKTR...'!$C$82:$J$108,'D1.2 - SILNOPROUDÁ ELEKTR...'!$C$114:$K$244</definedName>
    <definedName name="_xlnm.Print_Area" localSheetId="0">'Rekapitulace stavby'!$D$4:$AO$76,'Rekapitulace stavby'!$C$82:$AQ$96</definedName>
  </definedNames>
  <calcPr calcId="101716" fullCalcOnLoad="1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244" i="2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R229"/>
  <c r="P232"/>
  <c r="BK232"/>
  <c r="J232"/>
  <c r="BE232"/>
  <c r="BI231"/>
  <c r="BH231"/>
  <c r="BG231"/>
  <c r="BF231"/>
  <c r="T231"/>
  <c r="R231"/>
  <c r="P231"/>
  <c r="BK231"/>
  <c r="BK229"/>
  <c r="J229"/>
  <c r="J107"/>
  <c r="J231"/>
  <c r="BE231"/>
  <c r="BI230"/>
  <c r="BH230"/>
  <c r="BG230"/>
  <c r="BF230"/>
  <c r="T230"/>
  <c r="T229"/>
  <c r="R230"/>
  <c r="P230"/>
  <c r="P229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R219"/>
  <c r="P222"/>
  <c r="BK222"/>
  <c r="J222"/>
  <c r="BE222"/>
  <c r="BI221"/>
  <c r="BH221"/>
  <c r="BG221"/>
  <c r="BF221"/>
  <c r="T221"/>
  <c r="R221"/>
  <c r="P221"/>
  <c r="BK221"/>
  <c r="BK219"/>
  <c r="J219"/>
  <c r="J106"/>
  <c r="J221"/>
  <c r="BE221"/>
  <c r="BI220"/>
  <c r="BH220"/>
  <c r="BG220"/>
  <c r="BF220"/>
  <c r="T220"/>
  <c r="T219"/>
  <c r="R220"/>
  <c r="P220"/>
  <c r="P219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R211"/>
  <c r="P214"/>
  <c r="BK214"/>
  <c r="J214"/>
  <c r="BE214"/>
  <c r="BI213"/>
  <c r="BH213"/>
  <c r="BG213"/>
  <c r="BF213"/>
  <c r="T213"/>
  <c r="R213"/>
  <c r="P213"/>
  <c r="BK213"/>
  <c r="BK211"/>
  <c r="J211"/>
  <c r="J105"/>
  <c r="J213"/>
  <c r="BE213"/>
  <c r="BI212"/>
  <c r="BH212"/>
  <c r="BG212"/>
  <c r="BF212"/>
  <c r="T212"/>
  <c r="T211"/>
  <c r="R212"/>
  <c r="P212"/>
  <c r="P211"/>
  <c r="BK212"/>
  <c r="J212"/>
  <c r="BE212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BK152"/>
  <c r="J155"/>
  <c r="BE155"/>
  <c r="BI154"/>
  <c r="BH154"/>
  <c r="BG154"/>
  <c r="BF154"/>
  <c r="T154"/>
  <c r="T152"/>
  <c r="T151"/>
  <c r="R154"/>
  <c r="P154"/>
  <c r="BK154"/>
  <c r="J154"/>
  <c r="BE154"/>
  <c r="BI153"/>
  <c r="BH153"/>
  <c r="BG153"/>
  <c r="BF153"/>
  <c r="T153"/>
  <c r="R153"/>
  <c r="R152"/>
  <c r="P153"/>
  <c r="P152"/>
  <c r="P151"/>
  <c r="BK153"/>
  <c r="J153"/>
  <c r="BE153"/>
  <c r="BI150"/>
  <c r="BH150"/>
  <c r="BG150"/>
  <c r="BF150"/>
  <c r="T150"/>
  <c r="T148"/>
  <c r="R150"/>
  <c r="P150"/>
  <c r="BK150"/>
  <c r="BE150"/>
  <c r="BI149"/>
  <c r="BH149"/>
  <c r="BG149"/>
  <c r="BF149"/>
  <c r="T149"/>
  <c r="R149"/>
  <c r="R148"/>
  <c r="P149"/>
  <c r="P148"/>
  <c r="BK149"/>
  <c r="BK148"/>
  <c r="BE149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R141"/>
  <c r="P144"/>
  <c r="BK144"/>
  <c r="J144"/>
  <c r="BE144"/>
  <c r="BI143"/>
  <c r="BH143"/>
  <c r="BG143"/>
  <c r="BF143"/>
  <c r="T143"/>
  <c r="R143"/>
  <c r="P143"/>
  <c r="BK143"/>
  <c r="BK141"/>
  <c r="J141"/>
  <c r="J101"/>
  <c r="J143"/>
  <c r="BE143"/>
  <c r="BI142"/>
  <c r="BH142"/>
  <c r="BG142"/>
  <c r="BF142"/>
  <c r="T142"/>
  <c r="T141"/>
  <c r="R142"/>
  <c r="P142"/>
  <c r="P141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BK134"/>
  <c r="J137"/>
  <c r="BE137"/>
  <c r="BI136"/>
  <c r="BH136"/>
  <c r="BG136"/>
  <c r="BF136"/>
  <c r="T136"/>
  <c r="T134"/>
  <c r="R136"/>
  <c r="P136"/>
  <c r="BK136"/>
  <c r="J136"/>
  <c r="BE136"/>
  <c r="BI135"/>
  <c r="BH135"/>
  <c r="BG135"/>
  <c r="BF135"/>
  <c r="T135"/>
  <c r="R135"/>
  <c r="R134"/>
  <c r="P135"/>
  <c r="P134"/>
  <c r="BK135"/>
  <c r="J135"/>
  <c r="BE135"/>
  <c r="BI132"/>
  <c r="BH132"/>
  <c r="F36"/>
  <c r="BC95" i="1"/>
  <c r="BC94"/>
  <c r="BG132" i="2"/>
  <c r="BF132"/>
  <c r="T132"/>
  <c r="T129"/>
  <c r="T128"/>
  <c r="R132"/>
  <c r="R129"/>
  <c r="R128"/>
  <c r="P132"/>
  <c r="BK132"/>
  <c r="J132"/>
  <c r="BE132"/>
  <c r="BI131"/>
  <c r="BH131"/>
  <c r="BG131"/>
  <c r="F35"/>
  <c r="BB95" i="1"/>
  <c r="BB94"/>
  <c r="BF131" i="2"/>
  <c r="T131"/>
  <c r="R131"/>
  <c r="P131"/>
  <c r="P129"/>
  <c r="P128"/>
  <c r="BK131"/>
  <c r="BK129"/>
  <c r="J131"/>
  <c r="BE131"/>
  <c r="BI130"/>
  <c r="F37"/>
  <c r="BD95" i="1"/>
  <c r="BD94"/>
  <c r="W33"/>
  <c r="BH130" i="2"/>
  <c r="BG130"/>
  <c r="BF130"/>
  <c r="J34"/>
  <c r="AW95" i="1"/>
  <c r="T130" i="2"/>
  <c r="R130"/>
  <c r="P130"/>
  <c r="BK130"/>
  <c r="J130"/>
  <c r="BE130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r="E117"/>
  <c r="AS94" i="1"/>
  <c r="L90"/>
  <c r="AM90"/>
  <c r="AM89"/>
  <c r="L89"/>
  <c r="AM87"/>
  <c r="L87"/>
  <c r="L85"/>
  <c r="L84"/>
  <c r="T133" i="2"/>
  <c r="P133"/>
  <c r="P127"/>
  <c r="AU95" i="1"/>
  <c r="AU94"/>
  <c r="R133" i="2"/>
  <c r="J33"/>
  <c r="AV95" i="1"/>
  <c r="AT95"/>
  <c r="F33" i="2"/>
  <c r="AZ95" i="1"/>
  <c r="AZ94"/>
  <c r="J129" i="2"/>
  <c r="J98"/>
  <c r="BK128"/>
  <c r="R127"/>
  <c r="R151"/>
  <c r="AX94" i="1"/>
  <c r="W31"/>
  <c r="T127" i="2"/>
  <c r="BK133"/>
  <c r="J133"/>
  <c r="J99"/>
  <c r="J134"/>
  <c r="J100"/>
  <c r="W32" i="1"/>
  <c r="AY94"/>
  <c r="J152" i="2"/>
  <c r="J104"/>
  <c r="BK151"/>
  <c r="J151"/>
  <c r="J103"/>
  <c r="F34"/>
  <c r="BA95" i="1"/>
  <c r="BA94"/>
  <c r="J89" i="2"/>
  <c r="F92"/>
  <c r="W30" i="1"/>
  <c r="AW94"/>
  <c r="AK30"/>
  <c r="BK127" i="2"/>
  <c r="J127"/>
  <c r="J128"/>
  <c r="J97"/>
  <c r="W29" i="1"/>
  <c r="AV94"/>
  <c r="J30" i="2"/>
  <c r="J96"/>
  <c r="AK29" i="1"/>
  <c r="AT94"/>
  <c r="J39" i="2"/>
  <c r="AG95" i="1"/>
  <c r="AN95"/>
  <c r="AG94"/>
  <c r="AN94"/>
  <c r="AK26"/>
  <c r="AK35"/>
</calcChain>
</file>

<file path=xl/sharedStrings.xml><?xml version="1.0" encoding="utf-8"?>
<sst xmlns="http://schemas.openxmlformats.org/spreadsheetml/2006/main" count="1919" uniqueCount="563">
  <si>
    <t>Export Komplet</t>
  </si>
  <si>
    <t/>
  </si>
  <si>
    <t>2.0</t>
  </si>
  <si>
    <t>False</t>
  </si>
  <si>
    <t>{354d808b-cd08-47c2-82b5-b89f0f876b54}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</si>
  <si>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</si>
  <si>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</si>
  <si>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</si>
  <si>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</si>
  <si>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</si>
  <si>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</si>
  <si>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</si>
  <si>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</si>
  <si>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</si>
  <si>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</si>
  <si>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</si>
  <si>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</si>
  <si>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Č.p. 606, ul. Sadová - vybudování střediska osobní hygieny</t>
  </si>
  <si>
    <t>KSO:</t>
  </si>
  <si>
    <t>CC-CZ:</t>
  </si>
  <si>
    <t>Místo:</t>
  </si>
  <si>
    <t>k.ú. Frýdek</t>
  </si>
  <si>
    <t>Datum:</t>
  </si>
  <si>
    <t>23. 6. 2019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</si>
  <si>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</si>
  <si>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</si>
  <si>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</si>
  <si>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</si>
  <si>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</si>
  <si>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</si>
  <si>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</si>
  <si>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Zdeněk HLOŽANKA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</si>
  <si>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</si>
  <si>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</si>
  <si>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</si>
  <si>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</si>
  <si>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</si>
  <si>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</si>
  <si>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</si>
  <si>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</si>
  <si>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</si>
  <si>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</si>
  <si>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</si>
  <si>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</si>
  <si>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</si>
  <si>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</si>
  <si>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</si>
  <si>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</si>
  <si>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</si>
  <si>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</si>
  <si>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</si>
  <si>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</si>
  <si>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</si>
  <si>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</si>
  <si>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</si>
  <si>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</si>
  <si>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</si>
  <si>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</si>
  <si>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</si>
  <si>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</si>
  <si>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</si>
  <si>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</si>
  <si>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</si>
  <si>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</si>
  <si>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</si>
  <si>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</si>
  <si>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</si>
  <si>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</si>
  <si>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</si>
  <si>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</si>
  <si>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</si>
  <si>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</si>
  <si>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</si>
  <si>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</si>
  <si>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</si>
  <si>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</si>
  <si>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</si>
  <si>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</si>
  <si>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</si>
  <si>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</si>
  <si>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D1.2</t>
  </si>
  <si>
    <t xml:space="preserve">SILNOPROUDÁ ELEKTROTECHNIKA </t>
  </si>
  <si>
    <t>STA</t>
  </si>
  <si>
    <t>1</t>
  </si>
  <si>
    <t>{71ef63c4-4373-4881-992a-0c69973bd57e}</t>
  </si>
  <si>
    <t>2</t>
  </si>
  <si>
    <t>KRYCÍ LIST SOUPISU PRACÍ</t>
  </si>
  <si>
    <t>Objekt:</t>
  </si>
  <si>
    <t xml:space="preserve">D1.2 - SILNOPROUDÁ ELEKTROTECHNIKA 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</si>
  <si>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</si>
  <si>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</si>
  <si>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</si>
  <si>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</si>
  <si>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</si>
  <si>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</si>
  <si>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HZS - Hodinová zúčtovací sazba</t>
  </si>
  <si>
    <t>HSV - Práce a dodávky HSV</t>
  </si>
  <si>
    <t xml:space="preserve">    9 - Ostatní konstrukce a práce-bourání</t>
  </si>
  <si>
    <t xml:space="preserve">    997 - Přesun sutě</t>
  </si>
  <si>
    <t>PSV - Práce a dodávky PSV</t>
  </si>
  <si>
    <t xml:space="preserve">    741 - Elektroinstalace - silnoproud</t>
  </si>
  <si>
    <t xml:space="preserve">    741-a - Demontáže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</si>
  <si>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</si>
  <si>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</si>
  <si>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</si>
  <si>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</si>
  <si>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</si>
  <si>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</si>
  <si>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</si>
  <si>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</si>
  <si>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</si>
  <si>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</si>
  <si>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</si>
  <si>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</si>
  <si>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</si>
  <si>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</si>
  <si>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</si>
  <si>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</si>
  <si>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HZS</t>
  </si>
  <si>
    <t>Hodinová zúčtovací sazba</t>
  </si>
  <si>
    <t>K</t>
  </si>
  <si>
    <t>HZS3131</t>
  </si>
  <si>
    <t>Hodinová zúčtovací sazba elektromontér -  vyhledávání stávajících tras a okruhů, přepojování, provizorní přepojování, koordinace s ostatními profesemi apod.</t>
  </si>
  <si>
    <t>hod</t>
  </si>
  <si>
    <t>CS ÚRS 2017 01</t>
  </si>
  <si>
    <t>4</t>
  </si>
  <si>
    <t>-772341746</t>
  </si>
  <si>
    <t>HZS4211</t>
  </si>
  <si>
    <t>Hodinová zúčtovací sazba revizní technik</t>
  </si>
  <si>
    <t>-824197535</t>
  </si>
  <si>
    <t>3</t>
  </si>
  <si>
    <t>HZS4212</t>
  </si>
  <si>
    <t>Oprava dokumentace dle skutečného provedení</t>
  </si>
  <si>
    <t>1606087747</t>
  </si>
  <si>
    <t>HSV</t>
  </si>
  <si>
    <t>Práce a dodávky HSV</t>
  </si>
  <si>
    <t>9</t>
  </si>
  <si>
    <t>Ostatní konstrukce a práce-bourání</t>
  </si>
  <si>
    <t>971042131</t>
  </si>
  <si>
    <t>Vybourání otvorů v betonových příčkách a zdech D do 60 mm tl do 150 mm</t>
  </si>
  <si>
    <t>kus</t>
  </si>
  <si>
    <t>CS ÚRS 2013 01</t>
  </si>
  <si>
    <t>66528351</t>
  </si>
  <si>
    <t>5</t>
  </si>
  <si>
    <t>972021291</t>
  </si>
  <si>
    <t>Vybourání otvorů ve stropě betonovém pl do 0,09 m2</t>
  </si>
  <si>
    <t>-1469144629</t>
  </si>
  <si>
    <t>6</t>
  </si>
  <si>
    <t>973046161</t>
  </si>
  <si>
    <t>Vysekání kapes ve zdivu z betonu pro špalíky do 100x100x50 mm</t>
  </si>
  <si>
    <t>-483298102</t>
  </si>
  <si>
    <t>7</t>
  </si>
  <si>
    <t>973046191</t>
  </si>
  <si>
    <t>Vysekání kapes ve zdivu z betonu pro špalíky do 150x150x100 mm</t>
  </si>
  <si>
    <t>CS ÚRS 2019 01</t>
  </si>
  <si>
    <t>513967045</t>
  </si>
  <si>
    <t>8</t>
  </si>
  <si>
    <t>974049121</t>
  </si>
  <si>
    <t>Vysekání rýh v betonových zdech hl do 30 mm š do 30 mm</t>
  </si>
  <si>
    <t>m</t>
  </si>
  <si>
    <t>-1202439467</t>
  </si>
  <si>
    <t>974082821</t>
  </si>
  <si>
    <t>Vysekání rýh pro vodiče v podhledu kamenných kleneb nebo betonových stropů hl do 30 mm š do 30 mm</t>
  </si>
  <si>
    <t>-1239756377</t>
  </si>
  <si>
    <t>997</t>
  </si>
  <si>
    <t>Přesun sutě</t>
  </si>
  <si>
    <t>10</t>
  </si>
  <si>
    <t>997013215</t>
  </si>
  <si>
    <t>Vnitrostaveništní doprava suti a vybouraných hmot pro budovy v do 18 m ručně</t>
  </si>
  <si>
    <t>t</t>
  </si>
  <si>
    <t>-2146686985</t>
  </si>
  <si>
    <t>11</t>
  </si>
  <si>
    <t>997013219</t>
  </si>
  <si>
    <t>Příplatek k vnitrostaveništní dopravě suti a vybouraných hmot za zvětšenou dopravu suti ZKD 10 m</t>
  </si>
  <si>
    <t>1686571238</t>
  </si>
  <si>
    <t>12</t>
  </si>
  <si>
    <t>997013501</t>
  </si>
  <si>
    <t>Odvoz suti na skládku a vybouraných hmot nebo meziskládku do 1 km se složením</t>
  </si>
  <si>
    <t>-1989212298</t>
  </si>
  <si>
    <t>13</t>
  </si>
  <si>
    <t>997013509</t>
  </si>
  <si>
    <t>Příplatek k odvozu suti a vybouraných hmot na skládku ZKD 1 km přes 1 km</t>
  </si>
  <si>
    <t>2087603475</t>
  </si>
  <si>
    <t>14</t>
  </si>
  <si>
    <t>997013821</t>
  </si>
  <si>
    <t>Poplatek za uložení stavebního odpadu ekologicky závadného s azbestem na skládce (skládkovné)</t>
  </si>
  <si>
    <t>-38730166</t>
  </si>
  <si>
    <t>997013831</t>
  </si>
  <si>
    <t>Poplatek za uložení stavebního směsného odpadu na skládce (skládkovné)</t>
  </si>
  <si>
    <t>1507998829</t>
  </si>
  <si>
    <t>Poznámka</t>
  </si>
  <si>
    <t>16</t>
  </si>
  <si>
    <t>Cenové a technické podmínky ceníku URS jsou na adrese www.cs-urs.cz, cenová úroveň rozpočtu URS 2019</t>
  </si>
  <si>
    <t>64</t>
  </si>
  <si>
    <t>1580534193</t>
  </si>
  <si>
    <t>17</t>
  </si>
  <si>
    <t>V rozsahu montáže a materiálu položky zahrňte všechny pomocné práce a přidružené drobné materiály k dokončení položky včetně dopravy</t>
  </si>
  <si>
    <t>2049293820</t>
  </si>
  <si>
    <t>PSV</t>
  </si>
  <si>
    <t>Práce a dodávky PSV</t>
  </si>
  <si>
    <t>741</t>
  </si>
  <si>
    <t>Elektroinstalace - silnoproud</t>
  </si>
  <si>
    <t>18</t>
  </si>
  <si>
    <t>741110511</t>
  </si>
  <si>
    <t>Montáž lišta a kanálek vkládací šířky do 60 mm s víčkem</t>
  </si>
  <si>
    <t>-506409113</t>
  </si>
  <si>
    <t>19</t>
  </si>
  <si>
    <t>34571035</t>
  </si>
  <si>
    <t>lišta elektroinstalační hranatá bílá 40 x 40 HF</t>
  </si>
  <si>
    <t>32</t>
  </si>
  <si>
    <t>-1467647914</t>
  </si>
  <si>
    <t>20</t>
  </si>
  <si>
    <t>34571045</t>
  </si>
  <si>
    <t>lišta elektroinstalační hranatá bílá 80 x 40</t>
  </si>
  <si>
    <t>-601645133</t>
  </si>
  <si>
    <t>741112001</t>
  </si>
  <si>
    <t>Montáž krabice zapuštěná plastová kruhová</t>
  </si>
  <si>
    <t>1845055173</t>
  </si>
  <si>
    <t>22</t>
  </si>
  <si>
    <t>345715210</t>
  </si>
  <si>
    <t>krabice univerzální odbočná, včetně svorkovnice, zapuštěná do omítky</t>
  </si>
  <si>
    <t>1604584962</t>
  </si>
  <si>
    <t>23</t>
  </si>
  <si>
    <t>741112003</t>
  </si>
  <si>
    <t>Montáž krabice zapuštěná plastová čtyřhranná</t>
  </si>
  <si>
    <t>-401621218</t>
  </si>
  <si>
    <t>24</t>
  </si>
  <si>
    <t>34571430</t>
  </si>
  <si>
    <t>krabice pro EPS včetně víčka</t>
  </si>
  <si>
    <t>-1821755346</t>
  </si>
  <si>
    <t>25</t>
  </si>
  <si>
    <t>741112061</t>
  </si>
  <si>
    <t>Montáž krabice přístrojová zapuštěná plastová kruhová</t>
  </si>
  <si>
    <t>2046028668</t>
  </si>
  <si>
    <t>26</t>
  </si>
  <si>
    <t>345715120</t>
  </si>
  <si>
    <t>krabice přístrojová zapuštěná s možností spojování</t>
  </si>
  <si>
    <t>-707910874</t>
  </si>
  <si>
    <t>27</t>
  </si>
  <si>
    <t>741120501</t>
  </si>
  <si>
    <t>Montáž šňůra Cu lehká a střední do 7 žil uložená volně (CGSG)</t>
  </si>
  <si>
    <t>-1628693987</t>
  </si>
  <si>
    <t>28</t>
  </si>
  <si>
    <t>34143325</t>
  </si>
  <si>
    <t>šňůra s Cu jádrem H05VV-F 5-Gx2,5 mm2</t>
  </si>
  <si>
    <t>1625909678</t>
  </si>
  <si>
    <t>29</t>
  </si>
  <si>
    <t>741122611</t>
  </si>
  <si>
    <t>Montáž kabel Cu plný kulatý žíla 3x1,5 až 6 mm2 uložený pevně (CYKY)</t>
  </si>
  <si>
    <t>1025550518</t>
  </si>
  <si>
    <t>30</t>
  </si>
  <si>
    <t>341110300</t>
  </si>
  <si>
    <t>kabel silový s Cu jádrem CYKY-J 3x1,5 mm2</t>
  </si>
  <si>
    <t>CS ÚRS 2015 01</t>
  </si>
  <si>
    <t>-557460019</t>
  </si>
  <si>
    <t>31</t>
  </si>
  <si>
    <t>341110310</t>
  </si>
  <si>
    <t>kabel silový s Cu jádrem CYKY-O 3x1,5 mm2</t>
  </si>
  <si>
    <t>653830261</t>
  </si>
  <si>
    <t>34111036</t>
  </si>
  <si>
    <t>kabel silový s Cu jádrem CYKY-J 3x2,5 mm2</t>
  </si>
  <si>
    <t>1194014220</t>
  </si>
  <si>
    <t>33</t>
  </si>
  <si>
    <t>741122641</t>
  </si>
  <si>
    <t>Montáž kabel Cu plný kulatý žíla 5x1,5 až 2,5 mm2 uložený pevně (CYKY)</t>
  </si>
  <si>
    <t>CS ÚRS 2018 01</t>
  </si>
  <si>
    <t>1503319847</t>
  </si>
  <si>
    <t>34</t>
  </si>
  <si>
    <t>34111094</t>
  </si>
  <si>
    <t>kabel silový s Cu jádrem CYKY-J 5x2,5 mm2</t>
  </si>
  <si>
    <t>192834265</t>
  </si>
  <si>
    <t>35</t>
  </si>
  <si>
    <t>741122642</t>
  </si>
  <si>
    <t>Montáž kabel Cu plný kulatý žíla 5x4 až 6 mm2 uložený pevně (CYKY)</t>
  </si>
  <si>
    <t>2023886626</t>
  </si>
  <si>
    <t>36</t>
  </si>
  <si>
    <t>34111088</t>
  </si>
  <si>
    <t>kabel silový s Cu jádrem 1-CXKH-R-J 5x6 mm2</t>
  </si>
  <si>
    <t>1304142136</t>
  </si>
  <si>
    <t>37</t>
  </si>
  <si>
    <t>741128002</t>
  </si>
  <si>
    <t>Ostatní práce při montáži vodičů a kabelů - označení štítkem</t>
  </si>
  <si>
    <t>601830600</t>
  </si>
  <si>
    <t>38</t>
  </si>
  <si>
    <t>354421110</t>
  </si>
  <si>
    <t>štítek na kabel</t>
  </si>
  <si>
    <t>1448695371</t>
  </si>
  <si>
    <t>39</t>
  </si>
  <si>
    <t>741130001</t>
  </si>
  <si>
    <t>Ukončení vodič izolovaný do 2,5mm2 v rozváděči nebo na přístroji</t>
  </si>
  <si>
    <t>-1116872898</t>
  </si>
  <si>
    <t>40</t>
  </si>
  <si>
    <t>741130004</t>
  </si>
  <si>
    <t>Ukončení vodič izolovaný do 6 mm2 v rozváděči nebo na přístroji</t>
  </si>
  <si>
    <t>-1960245930</t>
  </si>
  <si>
    <t>41</t>
  </si>
  <si>
    <t>741130022</t>
  </si>
  <si>
    <t>Ukončení vodič izolovaný do 4 mm2 na svorkovnici</t>
  </si>
  <si>
    <t>263573501</t>
  </si>
  <si>
    <t>42</t>
  </si>
  <si>
    <t>741130023</t>
  </si>
  <si>
    <t>Ukončení vodič izolovaný do 6 mm2 na svorkovnici</t>
  </si>
  <si>
    <t>1547584293</t>
  </si>
  <si>
    <t>43</t>
  </si>
  <si>
    <t>741132103</t>
  </si>
  <si>
    <t>Ukončení kabelů 3x1,5 až 4 mm2 smršťovací záklopkou nebo páskem bez letování</t>
  </si>
  <si>
    <t>-131518687</t>
  </si>
  <si>
    <t>44</t>
  </si>
  <si>
    <t>741132145</t>
  </si>
  <si>
    <t>Ukončení kabelů 5x1,5 až 4 mm2 smršťovací záklopkou nebo páskem bez letování</t>
  </si>
  <si>
    <t>1105662024</t>
  </si>
  <si>
    <t>45</t>
  </si>
  <si>
    <t>741132146</t>
  </si>
  <si>
    <t>Ukončení kabelů 5x6 mm2 smršťovací záklopkou nebo páskem bez letování</t>
  </si>
  <si>
    <t>-1190218536</t>
  </si>
  <si>
    <t>46</t>
  </si>
  <si>
    <t>741231012</t>
  </si>
  <si>
    <t>Montáž svorkovnice ochranné</t>
  </si>
  <si>
    <t>1789018776</t>
  </si>
  <si>
    <t>47</t>
  </si>
  <si>
    <t>345626922</t>
  </si>
  <si>
    <t>svorkovnice ekvipotenciální EPS</t>
  </si>
  <si>
    <t>-1167118722</t>
  </si>
  <si>
    <t>48</t>
  </si>
  <si>
    <t>741310041</t>
  </si>
  <si>
    <t>Montáž přepínač nástěnný 5-sériový prostředí venkovní/mokré</t>
  </si>
  <si>
    <t>-533601553</t>
  </si>
  <si>
    <t>49</t>
  </si>
  <si>
    <t>34535579</t>
  </si>
  <si>
    <t>sériový přepínač 5, zapuštěný pod omítku, bílý, 10A, 230V, IP44</t>
  </si>
  <si>
    <t>146886004</t>
  </si>
  <si>
    <t>50</t>
  </si>
  <si>
    <t>741311004</t>
  </si>
  <si>
    <t>Montáž čidlo pohybu se zapojením vodičů</t>
  </si>
  <si>
    <t>1384190152</t>
  </si>
  <si>
    <t>51</t>
  </si>
  <si>
    <t>35889832</t>
  </si>
  <si>
    <t>senzor pohybu nástěnný 180°, poloměr 12m, montážní výška 1,2m, bílý, IP20</t>
  </si>
  <si>
    <t>607829791</t>
  </si>
  <si>
    <t>52</t>
  </si>
  <si>
    <t>741313002</t>
  </si>
  <si>
    <t>Montáž zásuvka (polo)zapuštěná bezšroubové připojení 2P+PE dvojí zapojení - průběžná</t>
  </si>
  <si>
    <t>-2052702162</t>
  </si>
  <si>
    <t>53</t>
  </si>
  <si>
    <t>345551030</t>
  </si>
  <si>
    <t xml:space="preserve">zásuvka domovní jednonásobná, 16A, 250V, bílá, zapuštěná pod omítku, IP40, s clonkami </t>
  </si>
  <si>
    <t>-76910898</t>
  </si>
  <si>
    <t>54</t>
  </si>
  <si>
    <t>345367000</t>
  </si>
  <si>
    <t>rámeček jednonásobný, bílý</t>
  </si>
  <si>
    <t>1440001670</t>
  </si>
  <si>
    <t>55</t>
  </si>
  <si>
    <t>741313082</t>
  </si>
  <si>
    <t>Montáž zásuvka chráněná v krabici šroubové připojení 2P+PE prostředí venkovní, mokré</t>
  </si>
  <si>
    <t>-2116741741</t>
  </si>
  <si>
    <t>56</t>
  </si>
  <si>
    <t>34555104</t>
  </si>
  <si>
    <t>zásuvka domovní jednonásobná, 16A, 250V, bílá, zapuštěná pod omítku, IP44, s clonkami a víčkem</t>
  </si>
  <si>
    <t>-1358137117</t>
  </si>
  <si>
    <t>57</t>
  </si>
  <si>
    <t>741372021</t>
  </si>
  <si>
    <t>Montáž svítidlo LED bytové přisazené nástěnné, stropní panelové do 0,09 m2</t>
  </si>
  <si>
    <t>-195451575</t>
  </si>
  <si>
    <t>58</t>
  </si>
  <si>
    <t>348344547</t>
  </si>
  <si>
    <t>B - LED svítidlo 22W, 1800lm, 4000K, kruhové d 190mm, nanoprisma kryt, stropní, IP20, včetně ekologického poplatku</t>
  </si>
  <si>
    <t>1322895540</t>
  </si>
  <si>
    <t>59</t>
  </si>
  <si>
    <t>348344490</t>
  </si>
  <si>
    <t>N - nouzové LED svítidlo 1W, 120lm, 1hod., základna i difuzor z polykarbonátu, IP65, s autotestem, piktogram umístit pod svítidlo, včetně ekologického poplatku</t>
  </si>
  <si>
    <t>245783092</t>
  </si>
  <si>
    <t>60</t>
  </si>
  <si>
    <t>741372062</t>
  </si>
  <si>
    <t>Montáž svítidlo LED do 0,36 m2</t>
  </si>
  <si>
    <t>563755947</t>
  </si>
  <si>
    <t>61</t>
  </si>
  <si>
    <t>34821288</t>
  </si>
  <si>
    <t>A - LED prachotěsné svítidlo, polykarbonátový kryt, 20W, 2700lm, 4000K, IP65, včetně ekologického poplatku</t>
  </si>
  <si>
    <t>-1376719850</t>
  </si>
  <si>
    <t>62</t>
  </si>
  <si>
    <t>741410072</t>
  </si>
  <si>
    <t>Montáž pospojování ochranné vodičem uloženým pevně</t>
  </si>
  <si>
    <t>472359787</t>
  </si>
  <si>
    <t>63</t>
  </si>
  <si>
    <t>34142168</t>
  </si>
  <si>
    <t>vodič silový s Cu jádrem H07Z1-K 6mm2 zelenožlutý</t>
  </si>
  <si>
    <t>-2068060982</t>
  </si>
  <si>
    <t>34140825</t>
  </si>
  <si>
    <t>vodič silový s Cu jádrem CYA H07 V-K 4mm2 zelenožlutý</t>
  </si>
  <si>
    <t>1319167371</t>
  </si>
  <si>
    <t>65</t>
  </si>
  <si>
    <t>741420022</t>
  </si>
  <si>
    <t>Montáž svorka hromosvodná se 3 šrouby</t>
  </si>
  <si>
    <t>911184544</t>
  </si>
  <si>
    <t>66</t>
  </si>
  <si>
    <t>354311600</t>
  </si>
  <si>
    <t>svorka uzemňovací OP</t>
  </si>
  <si>
    <t>718696788</t>
  </si>
  <si>
    <t>67</t>
  </si>
  <si>
    <t>354311610</t>
  </si>
  <si>
    <t>zemnící svorka pro vodovod. baterie</t>
  </si>
  <si>
    <t>150701924</t>
  </si>
  <si>
    <t>68</t>
  </si>
  <si>
    <t>741420031</t>
  </si>
  <si>
    <t>Montáž svorka hromosvodná na potrubí D do 200 mm se zhotovením</t>
  </si>
  <si>
    <t>13774901</t>
  </si>
  <si>
    <t>69</t>
  </si>
  <si>
    <t>354311680</t>
  </si>
  <si>
    <t>zemnící svorka</t>
  </si>
  <si>
    <t>-1654188792</t>
  </si>
  <si>
    <t>70</t>
  </si>
  <si>
    <t>354311670</t>
  </si>
  <si>
    <t>páska měděná zemnící 1 m</t>
  </si>
  <si>
    <t>-816322934</t>
  </si>
  <si>
    <t>71</t>
  </si>
  <si>
    <t>741990041</t>
  </si>
  <si>
    <t xml:space="preserve">Montáž tabulka výstražná a označovací </t>
  </si>
  <si>
    <t>-1296422204</t>
  </si>
  <si>
    <t>72</t>
  </si>
  <si>
    <t>735345300</t>
  </si>
  <si>
    <t>tabulka bezpečnostní s tiskem 2 barvy A5 148x210 mm</t>
  </si>
  <si>
    <t>-1542956157</t>
  </si>
  <si>
    <t>73</t>
  </si>
  <si>
    <t>741-P</t>
  </si>
  <si>
    <t>Montáž se zhotovením přepážek protipožárních do 300 mm ve stěně</t>
  </si>
  <si>
    <t>m2</t>
  </si>
  <si>
    <t>1035270472</t>
  </si>
  <si>
    <t>74</t>
  </si>
  <si>
    <t>590811130</t>
  </si>
  <si>
    <t>protipožární tmel s odolností 30min., který je certifikován pro použití na prostupy kabelů</t>
  </si>
  <si>
    <t>128</t>
  </si>
  <si>
    <t>1453035920</t>
  </si>
  <si>
    <t>75</t>
  </si>
  <si>
    <t>3414215-R</t>
  </si>
  <si>
    <t>drobný upevňovací materiál, kabelové úchyty, vruty, hmoždinky, sádra apod.</t>
  </si>
  <si>
    <t>2027280488</t>
  </si>
  <si>
    <t>741-a</t>
  </si>
  <si>
    <t>Demontáže - silnoproud</t>
  </si>
  <si>
    <t>76</t>
  </si>
  <si>
    <t>741112001-D</t>
  </si>
  <si>
    <t>Demontáž krabice odbočná</t>
  </si>
  <si>
    <t>1042597345</t>
  </si>
  <si>
    <t>77</t>
  </si>
  <si>
    <t>741112061-D</t>
  </si>
  <si>
    <t>Demontáž krabice přístrojová zapuštěná plastová kruhová</t>
  </si>
  <si>
    <t>-1792975048</t>
  </si>
  <si>
    <t>78</t>
  </si>
  <si>
    <t>741210005-D</t>
  </si>
  <si>
    <t>Demontáž rozvodnic komplet včetně jističů</t>
  </si>
  <si>
    <t>-995960267</t>
  </si>
  <si>
    <t>79</t>
  </si>
  <si>
    <t>741310001-D</t>
  </si>
  <si>
    <t>Demontáž vypínačů</t>
  </si>
  <si>
    <t>-906319267</t>
  </si>
  <si>
    <t>80</t>
  </si>
  <si>
    <t>741313042-D</t>
  </si>
  <si>
    <t>Demontáž zásuvek</t>
  </si>
  <si>
    <t>1374776942</t>
  </si>
  <si>
    <t>81</t>
  </si>
  <si>
    <t>741371004-D</t>
  </si>
  <si>
    <t>Demontáž svítidel</t>
  </si>
  <si>
    <t>-359527851</t>
  </si>
  <si>
    <t>82</t>
  </si>
  <si>
    <t>PC-D1</t>
  </si>
  <si>
    <t>Ostatni potřebné demontáže (kabely, lišty, trubky atd.)</t>
  </si>
  <si>
    <t>nh</t>
  </si>
  <si>
    <t>-38973900</t>
  </si>
  <si>
    <t>Úprava rozvaděče R1-1</t>
  </si>
  <si>
    <t>83</t>
  </si>
  <si>
    <t>358221148</t>
  </si>
  <si>
    <t>jistič B25/3, 25A, 400V</t>
  </si>
  <si>
    <t>343074188</t>
  </si>
  <si>
    <t>84</t>
  </si>
  <si>
    <t>358221547</t>
  </si>
  <si>
    <t>podružný 3f elektroměr na DIN lištu</t>
  </si>
  <si>
    <t>112972492</t>
  </si>
  <si>
    <t>85</t>
  </si>
  <si>
    <t>345621496</t>
  </si>
  <si>
    <t>svorkovnice řadová 6mm</t>
  </si>
  <si>
    <t>-1593655327</t>
  </si>
  <si>
    <t>86</t>
  </si>
  <si>
    <t>357002R3</t>
  </si>
  <si>
    <t>vnitřní spojovací materiál, dráty, DIN lišta apod.</t>
  </si>
  <si>
    <t>2035492129</t>
  </si>
  <si>
    <t>87</t>
  </si>
  <si>
    <t>741331032</t>
  </si>
  <si>
    <t>Montáž elektroměru třífázového bez zapojení vodičů</t>
  </si>
  <si>
    <t>788201406</t>
  </si>
  <si>
    <t>88</t>
  </si>
  <si>
    <t>PC1</t>
  </si>
  <si>
    <t>Vnitřní zapojení rozvaděče</t>
  </si>
  <si>
    <t>948477655</t>
  </si>
  <si>
    <t>89</t>
  </si>
  <si>
    <t>PC2</t>
  </si>
  <si>
    <t>Montáž jednoho modulu</t>
  </si>
  <si>
    <t>-832047313</t>
  </si>
  <si>
    <t>90</t>
  </si>
  <si>
    <t>PC7</t>
  </si>
  <si>
    <t>Demontáž krycího plechu</t>
  </si>
  <si>
    <t>-951573010</t>
  </si>
  <si>
    <t>91</t>
  </si>
  <si>
    <t>PC8</t>
  </si>
  <si>
    <t>Montáž krycího plechu a jeho úprava</t>
  </si>
  <si>
    <t>660141795</t>
  </si>
  <si>
    <t>Rozvaděč RK</t>
  </si>
  <si>
    <t>92</t>
  </si>
  <si>
    <t>357176848</t>
  </si>
  <si>
    <t>rozvodnice typová plastová, 39 modulů, nástěnná, rozměr: šířka 250, výška 475, hloubka 125, bílá, Krytí IP40/IP20</t>
  </si>
  <si>
    <t>-1141310081</t>
  </si>
  <si>
    <t>93</t>
  </si>
  <si>
    <t>358254977</t>
  </si>
  <si>
    <t>vypínač 40/3,40A, 400V</t>
  </si>
  <si>
    <t>1854223911</t>
  </si>
  <si>
    <t>94</t>
  </si>
  <si>
    <t>358221155</t>
  </si>
  <si>
    <t>jistič B16/3, 16A, 400V</t>
  </si>
  <si>
    <t>340421042</t>
  </si>
  <si>
    <t>95</t>
  </si>
  <si>
    <t>358892155</t>
  </si>
  <si>
    <t>chránič proudový 25/4/003, 25A, 400V</t>
  </si>
  <si>
    <t>528791545</t>
  </si>
  <si>
    <t>96</t>
  </si>
  <si>
    <t>358892383</t>
  </si>
  <si>
    <t>chránič proudový 16/1N/B/003, 16A, 230V</t>
  </si>
  <si>
    <t>-919926107</t>
  </si>
  <si>
    <t>97</t>
  </si>
  <si>
    <t>358892381</t>
  </si>
  <si>
    <t>chránič proudový 10/1N/B/003, 10A, 230V</t>
  </si>
  <si>
    <t>929378264</t>
  </si>
  <si>
    <t>98</t>
  </si>
  <si>
    <t>345629010</t>
  </si>
  <si>
    <t>svorkovnice PE</t>
  </si>
  <si>
    <t>507755741</t>
  </si>
  <si>
    <t>99</t>
  </si>
  <si>
    <t>345629020</t>
  </si>
  <si>
    <t>svorkovnice N</t>
  </si>
  <si>
    <t>-170086490</t>
  </si>
  <si>
    <t>100</t>
  </si>
  <si>
    <t>345621475</t>
  </si>
  <si>
    <t>svorkovnice řadová 2,5mm</t>
  </si>
  <si>
    <t>-1636720459</t>
  </si>
  <si>
    <t>101</t>
  </si>
  <si>
    <t>345621485</t>
  </si>
  <si>
    <t>svorkovnice řadová 2,5mm modrá</t>
  </si>
  <si>
    <t>-2051402670</t>
  </si>
  <si>
    <t>102</t>
  </si>
  <si>
    <t>30352300</t>
  </si>
  <si>
    <t>103</t>
  </si>
  <si>
    <t>345629050</t>
  </si>
  <si>
    <t>svorkovnice ekvipotenciální na din lištu</t>
  </si>
  <si>
    <t>2086423711</t>
  </si>
  <si>
    <t>104</t>
  </si>
  <si>
    <t>357002R2</t>
  </si>
  <si>
    <t>vnitřní spojovací materiál, dráty, hřebeny, DIN lišty apod.</t>
  </si>
  <si>
    <t>1456871669</t>
  </si>
  <si>
    <t>105</t>
  </si>
  <si>
    <t>-1246026343</t>
  </si>
  <si>
    <t>106</t>
  </si>
  <si>
    <t>-1909953924</t>
  </si>
  <si>
    <t xml:space="preserve">    741-b - Úprava rozvaděče R1-1</t>
  </si>
  <si>
    <t xml:space="preserve">    741-c - Rozvaděč RK</t>
  </si>
  <si>
    <t>741-b</t>
  </si>
  <si>
    <t>741-c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</si>
</sst>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indexed="55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indexed="56"/>
      <name val="Arial CE"/>
    </font>
    <font>
      <sz val="10"/>
      <color indexed="56"/>
      <name val="Arial CE"/>
    </font>
    <font>
      <sz val="8"/>
      <color indexed="56"/>
      <name val="Arial CE"/>
    </font>
    <font>
      <sz val="8"/>
      <color indexed="9"/>
      <name val="Arial CE"/>
    </font>
    <font>
      <sz val="8"/>
      <color indexed="48"/>
      <name val="Arial CE"/>
    </font>
    <font>
      <b/>
      <sz val="14"/>
      <name val="Arial CE"/>
    </font>
    <font>
      <b/>
      <sz val="12"/>
      <color indexed="55"/>
      <name val="Arial CE"/>
    </font>
    <font>
      <b/>
      <sz val="8"/>
      <color indexed="55"/>
      <name val="Arial CE"/>
    </font>
    <font>
      <b/>
      <sz val="10"/>
      <name val="Arial CE"/>
    </font>
    <font>
      <b/>
      <sz val="10"/>
      <color indexed="55"/>
      <name val="Arial CE"/>
    </font>
    <font>
      <b/>
      <sz val="10"/>
      <color indexed="63"/>
      <name val="Arial CE"/>
    </font>
    <font>
      <sz val="12"/>
      <color indexed="55"/>
      <name val="Arial CE"/>
    </font>
    <font>
      <sz val="8"/>
      <color indexed="55"/>
      <name val="Arial CE"/>
    </font>
    <font>
      <sz val="9"/>
      <name val="Arial CE"/>
    </font>
    <font>
      <sz val="9"/>
      <color indexed="55"/>
      <name val="Arial CE"/>
    </font>
    <font>
      <b/>
      <sz val="12"/>
      <color indexed="16"/>
      <name val="Arial CE"/>
    </font>
    <font>
      <sz val="12"/>
      <name val="Arial CE"/>
    </font>
    <font>
      <sz val="18"/>
      <color indexed="12"/>
      <name val="Wingdings 2"/>
    </font>
    <font>
      <b/>
      <sz val="11"/>
      <color indexed="56"/>
      <name val="Arial CE"/>
    </font>
    <font>
      <sz val="11"/>
      <color indexed="56"/>
      <name val="Arial CE"/>
    </font>
    <font>
      <sz val="11"/>
      <color indexed="55"/>
      <name val="Arial CE"/>
    </font>
    <font>
      <sz val="10"/>
      <color indexed="48"/>
      <name val="Arial CE"/>
    </font>
    <font>
      <b/>
      <sz val="12"/>
      <color indexed="16"/>
      <name val="Arial CE"/>
    </font>
    <font>
      <sz val="8"/>
      <color indexed="16"/>
      <name val="Arial CE"/>
    </font>
    <font>
      <b/>
      <sz val="8"/>
      <name val="Arial CE"/>
    </font>
    <font>
      <i/>
      <sz val="9"/>
      <color indexed="12"/>
      <name val="Arial CE"/>
    </font>
    <font>
      <i/>
      <sz val="8"/>
      <color indexed="12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7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166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4" fillId="3" borderId="7" xfId="0" applyFont="1" applyFill="1" applyBorder="1" applyAlignment="1">
      <alignment horizontal="right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3" borderId="0" xfId="0" applyFont="1" applyFill="1" applyAlignment="1">
      <alignment horizontal="left" vertical="center"/>
    </xf>
    <xf numFmtId="0" fontId="0" fillId="3" borderId="0" xfId="0" applyFont="1" applyFill="1" applyAlignment="1" applyProtection="1">
      <alignment vertical="center"/>
      <protection locked="0"/>
    </xf>
    <xf numFmtId="0" fontId="19" fillId="3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 applyProtection="1">
      <alignment vertical="center"/>
      <protection locked="0"/>
    </xf>
    <xf numFmtId="4" fontId="6" fillId="0" borderId="19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7" fillId="0" borderId="19" xfId="0" applyFont="1" applyBorder="1" applyAlignment="1" applyProtection="1">
      <alignment vertical="center"/>
      <protection locked="0"/>
    </xf>
    <xf numFmtId="4" fontId="7" fillId="0" borderId="19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0" xfId="0" applyNumberFormat="1" applyFont="1" applyBorder="1" applyAlignment="1"/>
    <xf numFmtId="166" fontId="29" fillId="0" borderId="11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7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2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2" borderId="17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166" fontId="20" fillId="0" borderId="19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3" borderId="7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left" vertical="center"/>
    </xf>
    <xf numFmtId="0" fontId="19" fillId="3" borderId="21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9" fillId="3" borderId="7" xfId="0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>
      <selection activeCell="BE35" sqref="BE3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8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6"/>
      <c r="BE5" s="170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6"/>
      <c r="BE6" s="171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1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1"/>
      <c r="BS8" s="13" t="s">
        <v>6</v>
      </c>
    </row>
    <row r="9" spans="1:74" ht="14.45" customHeight="1">
      <c r="B9" s="16"/>
      <c r="AR9" s="16"/>
      <c r="BE9" s="171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1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71"/>
      <c r="BS11" s="13" t="s">
        <v>6</v>
      </c>
    </row>
    <row r="12" spans="1:74" ht="6.95" customHeight="1">
      <c r="B12" s="16"/>
      <c r="AR12" s="16"/>
      <c r="BE12" s="171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71"/>
      <c r="BS13" s="13" t="s">
        <v>6</v>
      </c>
    </row>
    <row r="14" spans="1:74" ht="12.75">
      <c r="B14" s="16"/>
      <c r="E14" s="190" t="s">
        <v>29</v>
      </c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3" t="s">
        <v>27</v>
      </c>
      <c r="AN14" s="25" t="s">
        <v>29</v>
      </c>
      <c r="AR14" s="16"/>
      <c r="BE14" s="171"/>
      <c r="BS14" s="13" t="s">
        <v>6</v>
      </c>
    </row>
    <row r="15" spans="1:74" ht="6.95" customHeight="1">
      <c r="B15" s="16"/>
      <c r="AR15" s="16"/>
      <c r="BE15" s="171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71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71"/>
      <c r="BS17" s="13" t="s">
        <v>32</v>
      </c>
    </row>
    <row r="18" spans="2:71" ht="6.95" customHeight="1">
      <c r="B18" s="16"/>
      <c r="AR18" s="16"/>
      <c r="BE18" s="171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71"/>
      <c r="BS19" s="13" t="s">
        <v>6</v>
      </c>
    </row>
    <row r="20" spans="2:71" ht="18.399999999999999" customHeight="1">
      <c r="B20" s="16"/>
      <c r="E20" s="21" t="s">
        <v>31</v>
      </c>
      <c r="AK20" s="23" t="s">
        <v>27</v>
      </c>
      <c r="AN20" s="21" t="s">
        <v>1</v>
      </c>
      <c r="AR20" s="16"/>
      <c r="BE20" s="171"/>
      <c r="BS20" s="13" t="s">
        <v>32</v>
      </c>
    </row>
    <row r="21" spans="2:71" ht="6.95" customHeight="1">
      <c r="B21" s="16"/>
      <c r="AR21" s="16"/>
      <c r="BE21" s="171"/>
    </row>
    <row r="22" spans="2:71" ht="12" customHeight="1">
      <c r="B22" s="16"/>
      <c r="D22" s="23" t="s">
        <v>34</v>
      </c>
      <c r="AR22" s="16"/>
      <c r="BE22" s="171"/>
    </row>
    <row r="23" spans="2:71" ht="16.5" customHeight="1">
      <c r="B23" s="16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6"/>
      <c r="BE23" s="171"/>
    </row>
    <row r="24" spans="2:71" ht="6.95" customHeight="1">
      <c r="B24" s="16"/>
      <c r="AR24" s="16"/>
      <c r="BE24" s="171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1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3">
        <f>ROUND(AG94,2)</f>
        <v>0</v>
      </c>
      <c r="AL26" s="174"/>
      <c r="AM26" s="174"/>
      <c r="AN26" s="174"/>
      <c r="AO26" s="174"/>
      <c r="AR26" s="28"/>
      <c r="BE26" s="171"/>
    </row>
    <row r="27" spans="2:71" s="1" customFormat="1" ht="6.95" customHeight="1">
      <c r="B27" s="28"/>
      <c r="AR27" s="28"/>
      <c r="BE27" s="171"/>
    </row>
    <row r="28" spans="2:71" s="1" customFormat="1" ht="12.75">
      <c r="B28" s="28"/>
      <c r="L28" s="175" t="s">
        <v>36</v>
      </c>
      <c r="M28" s="175"/>
      <c r="N28" s="175"/>
      <c r="O28" s="175"/>
      <c r="P28" s="175"/>
      <c r="W28" s="175" t="s">
        <v>37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38</v>
      </c>
      <c r="AL28" s="175"/>
      <c r="AM28" s="175"/>
      <c r="AN28" s="175"/>
      <c r="AO28" s="175"/>
      <c r="AR28" s="28"/>
      <c r="BE28" s="171"/>
    </row>
    <row r="29" spans="2:71" s="2" customFormat="1" ht="14.45" customHeight="1">
      <c r="B29" s="32"/>
      <c r="D29" s="23" t="s">
        <v>39</v>
      </c>
      <c r="F29" s="23" t="s">
        <v>40</v>
      </c>
      <c r="L29" s="176">
        <v>0.21</v>
      </c>
      <c r="M29" s="169"/>
      <c r="N29" s="169"/>
      <c r="O29" s="169"/>
      <c r="P29" s="169"/>
      <c r="W29" s="168">
        <f>ROUND(AZ94,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ROUND(AV94, 2)</f>
        <v>0</v>
      </c>
      <c r="AL29" s="169"/>
      <c r="AM29" s="169"/>
      <c r="AN29" s="169"/>
      <c r="AO29" s="169"/>
      <c r="AR29" s="32"/>
      <c r="BE29" s="172"/>
    </row>
    <row r="30" spans="2:71" s="2" customFormat="1" ht="14.45" customHeight="1">
      <c r="B30" s="32"/>
      <c r="F30" s="23" t="s">
        <v>41</v>
      </c>
      <c r="L30" s="176">
        <v>0.15</v>
      </c>
      <c r="M30" s="169"/>
      <c r="N30" s="169"/>
      <c r="O30" s="169"/>
      <c r="P30" s="169"/>
      <c r="W30" s="168">
        <f>ROUND(BA94,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0</v>
      </c>
      <c r="AL30" s="169"/>
      <c r="AM30" s="169"/>
      <c r="AN30" s="169"/>
      <c r="AO30" s="169"/>
      <c r="AR30" s="32"/>
      <c r="BE30" s="172"/>
    </row>
    <row r="31" spans="2:71" s="2" customFormat="1" ht="14.45" hidden="1" customHeight="1">
      <c r="B31" s="32"/>
      <c r="F31" s="23" t="s">
        <v>42</v>
      </c>
      <c r="L31" s="176">
        <v>0.21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2"/>
      <c r="BE31" s="172"/>
    </row>
    <row r="32" spans="2:71" s="2" customFormat="1" ht="14.45" hidden="1" customHeight="1">
      <c r="B32" s="32"/>
      <c r="F32" s="23" t="s">
        <v>43</v>
      </c>
      <c r="L32" s="176">
        <v>0.15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2"/>
      <c r="BE32" s="172"/>
    </row>
    <row r="33" spans="2:57" s="2" customFormat="1" ht="14.45" hidden="1" customHeight="1">
      <c r="B33" s="32"/>
      <c r="F33" s="23" t="s">
        <v>44</v>
      </c>
      <c r="L33" s="176">
        <v>0</v>
      </c>
      <c r="M33" s="169"/>
      <c r="N33" s="169"/>
      <c r="O33" s="169"/>
      <c r="P33" s="169"/>
      <c r="W33" s="168">
        <f>ROUND(BD94,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2"/>
      <c r="BE33" s="172"/>
    </row>
    <row r="34" spans="2:57" s="1" customFormat="1" ht="6.95" customHeight="1">
      <c r="B34" s="28"/>
      <c r="AR34" s="28"/>
      <c r="BE34" s="171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02" t="s">
        <v>47</v>
      </c>
      <c r="Y35" s="203"/>
      <c r="Z35" s="203"/>
      <c r="AA35" s="203"/>
      <c r="AB35" s="203"/>
      <c r="AC35" s="35"/>
      <c r="AD35" s="35"/>
      <c r="AE35" s="35"/>
      <c r="AF35" s="35"/>
      <c r="AG35" s="35"/>
      <c r="AH35" s="35"/>
      <c r="AI35" s="35"/>
      <c r="AJ35" s="35"/>
      <c r="AK35" s="205">
        <f>SUM(AK26:AK33)</f>
        <v>0</v>
      </c>
      <c r="AL35" s="203"/>
      <c r="AM35" s="203"/>
      <c r="AN35" s="203"/>
      <c r="AO35" s="20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19-11</v>
      </c>
      <c r="AR84" s="44"/>
    </row>
    <row r="85" spans="1:91" s="4" customFormat="1" ht="36.950000000000003" customHeight="1">
      <c r="B85" s="45"/>
      <c r="C85" s="46" t="s">
        <v>16</v>
      </c>
      <c r="L85" s="181" t="str">
        <f>K6</f>
        <v>Č.p. 606, ul. Sadová - vybudování střediska osobní hygieny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k.ú. Frýdek</v>
      </c>
      <c r="AI87" s="23" t="s">
        <v>22</v>
      </c>
      <c r="AM87" s="183" t="str">
        <f>IF(AN8= "","",AN8)</f>
        <v>23. 6. 2019</v>
      </c>
      <c r="AN87" s="183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Statutární město Frýdek-Místek</v>
      </c>
      <c r="AI89" s="23" t="s">
        <v>30</v>
      </c>
      <c r="AM89" s="179" t="str">
        <f>IF(E17="","",E17)</f>
        <v>Zdeněk HLOŽANKA</v>
      </c>
      <c r="AN89" s="180"/>
      <c r="AO89" s="180"/>
      <c r="AP89" s="180"/>
      <c r="AR89" s="28"/>
      <c r="AS89" s="184" t="s">
        <v>55</v>
      </c>
      <c r="AT89" s="18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79" t="str">
        <f>IF(E20="","",E20)</f>
        <v>Zdeněk HLOŽANKA</v>
      </c>
      <c r="AN90" s="180"/>
      <c r="AO90" s="180"/>
      <c r="AP90" s="180"/>
      <c r="AR90" s="28"/>
      <c r="AS90" s="186"/>
      <c r="AT90" s="187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>
      <c r="B91" s="28"/>
      <c r="AR91" s="28"/>
      <c r="AS91" s="186"/>
      <c r="AT91" s="187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201" t="s">
        <v>56</v>
      </c>
      <c r="D92" s="194"/>
      <c r="E92" s="194"/>
      <c r="F92" s="194"/>
      <c r="G92" s="194"/>
      <c r="H92" s="35"/>
      <c r="I92" s="193" t="s">
        <v>57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204" t="s">
        <v>58</v>
      </c>
      <c r="AH92" s="194"/>
      <c r="AI92" s="194"/>
      <c r="AJ92" s="194"/>
      <c r="AK92" s="194"/>
      <c r="AL92" s="194"/>
      <c r="AM92" s="194"/>
      <c r="AN92" s="193" t="s">
        <v>59</v>
      </c>
      <c r="AO92" s="194"/>
      <c r="AP92" s="195"/>
      <c r="AQ92" s="53" t="s">
        <v>60</v>
      </c>
      <c r="AR92" s="28"/>
      <c r="AS92" s="54" t="s">
        <v>61</v>
      </c>
      <c r="AT92" s="55" t="s">
        <v>62</v>
      </c>
      <c r="AU92" s="55" t="s">
        <v>63</v>
      </c>
      <c r="AV92" s="55" t="s">
        <v>64</v>
      </c>
      <c r="AW92" s="55" t="s">
        <v>65</v>
      </c>
      <c r="AX92" s="55" t="s">
        <v>66</v>
      </c>
      <c r="AY92" s="55" t="s">
        <v>67</v>
      </c>
      <c r="AZ92" s="55" t="s">
        <v>68</v>
      </c>
      <c r="BA92" s="55" t="s">
        <v>69</v>
      </c>
      <c r="BB92" s="55" t="s">
        <v>70</v>
      </c>
      <c r="BC92" s="55" t="s">
        <v>71</v>
      </c>
      <c r="BD92" s="56" t="s">
        <v>72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73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99">
        <f>ROUND(AG95,2)</f>
        <v>0</v>
      </c>
      <c r="AH94" s="199"/>
      <c r="AI94" s="199"/>
      <c r="AJ94" s="199"/>
      <c r="AK94" s="199"/>
      <c r="AL94" s="199"/>
      <c r="AM94" s="199"/>
      <c r="AN94" s="200">
        <f>SUM(AG94,AT94)</f>
        <v>0</v>
      </c>
      <c r="AO94" s="200"/>
      <c r="AP94" s="200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 t="s">
        <v>79</v>
      </c>
      <c r="B95" s="70"/>
      <c r="C95" s="71"/>
      <c r="D95" s="198" t="s">
        <v>80</v>
      </c>
      <c r="E95" s="198"/>
      <c r="F95" s="198"/>
      <c r="G95" s="198"/>
      <c r="H95" s="198"/>
      <c r="I95" s="72"/>
      <c r="J95" s="198" t="s">
        <v>81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 ca="1">'D1.2 - SILNOPROUDÁ ELEKTR...'!J30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3" t="s">
        <v>82</v>
      </c>
      <c r="AR95" s="70"/>
      <c r="AS95" s="74">
        <v>0</v>
      </c>
      <c r="AT95" s="75">
        <f>ROUND(SUM(AV95:AW95),2)</f>
        <v>0</v>
      </c>
      <c r="AU95" s="76">
        <f ca="1">'D1.2 - SILNOPROUDÁ ELEKTR...'!P127</f>
        <v>0</v>
      </c>
      <c r="AV95" s="75">
        <f ca="1">'D1.2 - SILNOPROUDÁ ELEKTR...'!J33</f>
        <v>0</v>
      </c>
      <c r="AW95" s="75">
        <f ca="1">'D1.2 - SILNOPROUDÁ ELEKTR...'!J34</f>
        <v>0</v>
      </c>
      <c r="AX95" s="75">
        <f ca="1">'D1.2 - SILNOPROUDÁ ELEKTR...'!J35</f>
        <v>0</v>
      </c>
      <c r="AY95" s="75">
        <f ca="1">'D1.2 - SILNOPROUDÁ ELEKTR...'!J36</f>
        <v>0</v>
      </c>
      <c r="AZ95" s="75">
        <f ca="1">'D1.2 - SILNOPROUDÁ ELEKTR...'!F33</f>
        <v>0</v>
      </c>
      <c r="BA95" s="75">
        <f ca="1">'D1.2 - SILNOPROUDÁ ELEKTR...'!F34</f>
        <v>0</v>
      </c>
      <c r="BB95" s="75">
        <f ca="1">'D1.2 - SILNOPROUDÁ ELEKTR...'!F35</f>
        <v>0</v>
      </c>
      <c r="BC95" s="75">
        <f ca="1">'D1.2 - SILNOPROUDÁ ELEKTR...'!F36</f>
        <v>0</v>
      </c>
      <c r="BD95" s="77">
        <f ca="1">'D1.2 - SILNOPROUDÁ ELEKTR...'!F37</f>
        <v>0</v>
      </c>
      <c r="BT95" s="78" t="s">
        <v>83</v>
      </c>
      <c r="BV95" s="78" t="s">
        <v>77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X35:AB35"/>
    <mergeCell ref="AG92:AM92"/>
    <mergeCell ref="AK35:AO35"/>
    <mergeCell ref="L30:P30"/>
    <mergeCell ref="L31:P31"/>
    <mergeCell ref="L32:P32"/>
    <mergeCell ref="L33:P33"/>
    <mergeCell ref="AN92:AP92"/>
    <mergeCell ref="AN95:AP95"/>
    <mergeCell ref="AG95:AM95"/>
    <mergeCell ref="D95:H95"/>
    <mergeCell ref="J95:AF95"/>
    <mergeCell ref="AG94:AM94"/>
    <mergeCell ref="AN94:AP94"/>
    <mergeCell ref="C92:G92"/>
    <mergeCell ref="I92:AF92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W32:AE32"/>
    <mergeCell ref="AK32:AO32"/>
    <mergeCell ref="L28:P28"/>
    <mergeCell ref="W28:AE28"/>
    <mergeCell ref="AK28:AO28"/>
    <mergeCell ref="L29:P29"/>
    <mergeCell ref="W33:AE33"/>
    <mergeCell ref="AK33:AO33"/>
    <mergeCell ref="W31:AE31"/>
    <mergeCell ref="BE5:BE34"/>
    <mergeCell ref="AK26:AO26"/>
    <mergeCell ref="W29:AE29"/>
    <mergeCell ref="AK29:AO29"/>
    <mergeCell ref="W30:AE30"/>
    <mergeCell ref="AK30:AO30"/>
    <mergeCell ref="AK31:AO31"/>
  </mergeCells>
  <phoneticPr fontId="0" type="noConversion"/>
  <hyperlinks>
    <hyperlink ref="A95" location="'D1.2 - SILNOPROUDÁ ELEKT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45"/>
  <sheetViews>
    <sheetView showGridLines="0" tabSelected="1" workbookViewId="0">
      <selection activeCell="W12" sqref="W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9" customWidth="1"/>
    <col min="10" max="10" width="20.1640625" customWidth="1"/>
    <col min="11" max="11" width="20.16406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85</v>
      </c>
    </row>
    <row r="4" spans="2:46" ht="24.95" customHeight="1">
      <c r="B4" s="16"/>
      <c r="D4" s="17" t="s">
        <v>86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8" t="str">
        <f ca="1">'Rekapitulace stavby'!K6</f>
        <v>Č.p. 606, ul. Sadová - vybudování střediska osobní hygieny</v>
      </c>
      <c r="F7" s="209"/>
      <c r="G7" s="209"/>
      <c r="H7" s="209"/>
      <c r="L7" s="16"/>
    </row>
    <row r="8" spans="2:46" s="1" customFormat="1" ht="12" customHeight="1">
      <c r="B8" s="28"/>
      <c r="D8" s="23" t="s">
        <v>87</v>
      </c>
      <c r="I8" s="82"/>
      <c r="L8" s="28"/>
    </row>
    <row r="9" spans="2:46" s="1" customFormat="1" ht="36.950000000000003" customHeight="1">
      <c r="B9" s="28"/>
      <c r="E9" s="181" t="s">
        <v>88</v>
      </c>
      <c r="F9" s="207"/>
      <c r="G9" s="207"/>
      <c r="H9" s="207"/>
      <c r="I9" s="82"/>
      <c r="L9" s="28"/>
    </row>
    <row r="10" spans="2:46" s="1" customFormat="1">
      <c r="B10" s="28"/>
      <c r="I10" s="82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8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83" t="s">
        <v>22</v>
      </c>
      <c r="J12" s="48" t="str">
        <f ca="1">'Rekapitulace stavby'!AN8</f>
        <v>23. 6. 2019</v>
      </c>
      <c r="L12" s="28"/>
    </row>
    <row r="13" spans="2:46" s="1" customFormat="1" ht="10.9" customHeight="1">
      <c r="B13" s="28"/>
      <c r="I13" s="82"/>
      <c r="L13" s="28"/>
    </row>
    <row r="14" spans="2:46" s="1" customFormat="1" ht="12" customHeight="1">
      <c r="B14" s="28"/>
      <c r="D14" s="23" t="s">
        <v>24</v>
      </c>
      <c r="I14" s="8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83" t="s">
        <v>27</v>
      </c>
      <c r="J15" s="21" t="s">
        <v>1</v>
      </c>
      <c r="L15" s="28"/>
    </row>
    <row r="16" spans="2:46" s="1" customFormat="1" ht="6.95" customHeight="1">
      <c r="B16" s="28"/>
      <c r="I16" s="82"/>
      <c r="L16" s="28"/>
    </row>
    <row r="17" spans="2:12" s="1" customFormat="1" ht="12" customHeight="1">
      <c r="B17" s="28"/>
      <c r="D17" s="23" t="s">
        <v>28</v>
      </c>
      <c r="I17" s="83" t="s">
        <v>25</v>
      </c>
      <c r="J17" s="24" t="str">
        <f ca="1">'Rekapitulace stavby'!AN13</f>
        <v>Vyplň údaj</v>
      </c>
      <c r="L17" s="28"/>
    </row>
    <row r="18" spans="2:12" s="1" customFormat="1" ht="18" customHeight="1">
      <c r="B18" s="28"/>
      <c r="E18" s="210" t="str">
        <f ca="1">'Rekapitulace stavby'!E14</f>
        <v>Vyplň údaj</v>
      </c>
      <c r="F18" s="188"/>
      <c r="G18" s="188"/>
      <c r="H18" s="188"/>
      <c r="I18" s="83" t="s">
        <v>27</v>
      </c>
      <c r="J18" s="24" t="str">
        <f ca="1">'Rekapitulace stavby'!AN14</f>
        <v>Vyplň údaj</v>
      </c>
      <c r="L18" s="28"/>
    </row>
    <row r="19" spans="2:12" s="1" customFormat="1" ht="6.95" customHeight="1">
      <c r="B19" s="28"/>
      <c r="I19" s="82"/>
      <c r="L19" s="28"/>
    </row>
    <row r="20" spans="2:12" s="1" customFormat="1" ht="12" customHeight="1">
      <c r="B20" s="28"/>
      <c r="D20" s="23" t="s">
        <v>30</v>
      </c>
      <c r="I20" s="8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83" t="s">
        <v>27</v>
      </c>
      <c r="J21" s="21" t="s">
        <v>1</v>
      </c>
      <c r="L21" s="28"/>
    </row>
    <row r="22" spans="2:12" s="1" customFormat="1" ht="6.95" customHeight="1">
      <c r="B22" s="28"/>
      <c r="I22" s="82"/>
      <c r="L22" s="28"/>
    </row>
    <row r="23" spans="2:12" s="1" customFormat="1" ht="12" customHeight="1">
      <c r="B23" s="28"/>
      <c r="D23" s="23" t="s">
        <v>33</v>
      </c>
      <c r="I23" s="83" t="s">
        <v>25</v>
      </c>
      <c r="J23" s="21" t="s">
        <v>1</v>
      </c>
      <c r="L23" s="28"/>
    </row>
    <row r="24" spans="2:12" s="1" customFormat="1" ht="18" customHeight="1">
      <c r="B24" s="28"/>
      <c r="E24" s="21" t="s">
        <v>31</v>
      </c>
      <c r="I24" s="83" t="s">
        <v>27</v>
      </c>
      <c r="J24" s="21" t="s">
        <v>1</v>
      </c>
      <c r="L24" s="28"/>
    </row>
    <row r="25" spans="2:12" s="1" customFormat="1" ht="6.95" customHeight="1">
      <c r="B25" s="28"/>
      <c r="I25" s="82"/>
      <c r="L25" s="28"/>
    </row>
    <row r="26" spans="2:12" s="1" customFormat="1" ht="12" customHeight="1">
      <c r="B26" s="28"/>
      <c r="D26" s="23" t="s">
        <v>34</v>
      </c>
      <c r="I26" s="82"/>
      <c r="L26" s="28"/>
    </row>
    <row r="27" spans="2:12" s="7" customFormat="1" ht="16.5" customHeight="1">
      <c r="B27" s="84"/>
      <c r="E27" s="192" t="s">
        <v>1</v>
      </c>
      <c r="F27" s="192"/>
      <c r="G27" s="192"/>
      <c r="H27" s="192"/>
      <c r="I27" s="85"/>
      <c r="L27" s="84"/>
    </row>
    <row r="28" spans="2:12" s="1" customFormat="1" ht="6.95" customHeight="1">
      <c r="B28" s="28"/>
      <c r="I28" s="82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25.35" customHeight="1">
      <c r="B30" s="28"/>
      <c r="D30" s="87" t="s">
        <v>35</v>
      </c>
      <c r="I30" s="82"/>
      <c r="J30" s="61">
        <f>ROUND(J127,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86"/>
      <c r="J31" s="49"/>
      <c r="K31" s="49"/>
      <c r="L31" s="28"/>
    </row>
    <row r="32" spans="2:12" s="1" customFormat="1" ht="14.45" customHeight="1">
      <c r="B32" s="28"/>
      <c r="F32" s="31" t="s">
        <v>37</v>
      </c>
      <c r="I32" s="88" t="s">
        <v>36</v>
      </c>
      <c r="J32" s="31" t="s">
        <v>38</v>
      </c>
      <c r="L32" s="28"/>
    </row>
    <row r="33" spans="2:12" s="1" customFormat="1" ht="14.45" customHeight="1">
      <c r="B33" s="28"/>
      <c r="D33" s="89" t="s">
        <v>39</v>
      </c>
      <c r="E33" s="23" t="s">
        <v>40</v>
      </c>
      <c r="F33" s="90">
        <f>ROUND((SUM(BE127:BE244)),  2)</f>
        <v>0</v>
      </c>
      <c r="I33" s="91">
        <v>0.21</v>
      </c>
      <c r="J33" s="90">
        <f>ROUND(((SUM(BE127:BE244))*I33),  2)</f>
        <v>0</v>
      </c>
      <c r="L33" s="28"/>
    </row>
    <row r="34" spans="2:12" s="1" customFormat="1" ht="14.45" customHeight="1">
      <c r="B34" s="28"/>
      <c r="E34" s="23" t="s">
        <v>41</v>
      </c>
      <c r="F34" s="90">
        <f>ROUND((SUM(BF127:BF244)),  2)</f>
        <v>0</v>
      </c>
      <c r="I34" s="91">
        <v>0.15</v>
      </c>
      <c r="J34" s="90">
        <f>ROUND(((SUM(BF127:BF244))*I34),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90">
        <f>ROUND((SUM(BG127:BG244)),  2)</f>
        <v>0</v>
      </c>
      <c r="I35" s="91">
        <v>0.21</v>
      </c>
      <c r="J35" s="90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90">
        <f>ROUND((SUM(BH127:BH244)),  2)</f>
        <v>0</v>
      </c>
      <c r="I36" s="91">
        <v>0.15</v>
      </c>
      <c r="J36" s="90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90">
        <f>ROUND((SUM(BI127:BI244)),  2)</f>
        <v>0</v>
      </c>
      <c r="I37" s="91">
        <v>0</v>
      </c>
      <c r="J37" s="90">
        <f>0</f>
        <v>0</v>
      </c>
      <c r="L37" s="28"/>
    </row>
    <row r="38" spans="2:12" s="1" customFormat="1" ht="6.95" customHeight="1">
      <c r="B38" s="28"/>
      <c r="I38" s="82"/>
      <c r="L38" s="28"/>
    </row>
    <row r="39" spans="2:12" s="1" customFormat="1" ht="25.35" customHeight="1">
      <c r="B39" s="28"/>
      <c r="C39" s="33"/>
      <c r="D39" s="34" t="s">
        <v>45</v>
      </c>
      <c r="E39" s="35"/>
      <c r="F39" s="35"/>
      <c r="G39" s="92" t="s">
        <v>46</v>
      </c>
      <c r="H39" s="36" t="s">
        <v>47</v>
      </c>
      <c r="I39" s="93"/>
      <c r="J39" s="94">
        <f>SUM(J30:J37)</f>
        <v>0</v>
      </c>
      <c r="K39" s="95"/>
      <c r="L39" s="28"/>
    </row>
    <row r="40" spans="2:12" s="1" customFormat="1" ht="14.45" customHeight="1">
      <c r="B40" s="28"/>
      <c r="I40" s="82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96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97" t="s">
        <v>51</v>
      </c>
      <c r="G61" s="39" t="s">
        <v>50</v>
      </c>
      <c r="H61" s="30"/>
      <c r="I61" s="98"/>
      <c r="J61" s="99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96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97" t="s">
        <v>51</v>
      </c>
      <c r="G76" s="39" t="s">
        <v>50</v>
      </c>
      <c r="H76" s="30"/>
      <c r="I76" s="98"/>
      <c r="J76" s="99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0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1"/>
      <c r="J81" s="43"/>
      <c r="K81" s="43"/>
      <c r="L81" s="28"/>
    </row>
    <row r="82" spans="2:47" s="1" customFormat="1" ht="24.95" customHeight="1">
      <c r="B82" s="28"/>
      <c r="C82" s="17" t="s">
        <v>89</v>
      </c>
      <c r="I82" s="82"/>
      <c r="L82" s="28"/>
    </row>
    <row r="83" spans="2:47" s="1" customFormat="1" ht="6.95" customHeight="1">
      <c r="B83" s="28"/>
      <c r="I83" s="82"/>
      <c r="L83" s="28"/>
    </row>
    <row r="84" spans="2:47" s="1" customFormat="1" ht="12" customHeight="1">
      <c r="B84" s="28"/>
      <c r="C84" s="23" t="s">
        <v>16</v>
      </c>
      <c r="I84" s="82"/>
      <c r="L84" s="28"/>
    </row>
    <row r="85" spans="2:47" s="1" customFormat="1" ht="16.5" customHeight="1">
      <c r="B85" s="28"/>
      <c r="E85" s="208" t="str">
        <f>E7</f>
        <v>Č.p. 606, ul. Sadová - vybudování střediska osobní hygieny</v>
      </c>
      <c r="F85" s="209"/>
      <c r="G85" s="209"/>
      <c r="H85" s="209"/>
      <c r="I85" s="82"/>
      <c r="L85" s="28"/>
    </row>
    <row r="86" spans="2:47" s="1" customFormat="1" ht="12" customHeight="1">
      <c r="B86" s="28"/>
      <c r="C86" s="23" t="s">
        <v>87</v>
      </c>
      <c r="I86" s="82"/>
      <c r="L86" s="28"/>
    </row>
    <row r="87" spans="2:47" s="1" customFormat="1" ht="16.5" customHeight="1">
      <c r="B87" s="28"/>
      <c r="E87" s="181" t="str">
        <f>E9</f>
        <v xml:space="preserve">D1.2 - SILNOPROUDÁ ELEKTROTECHNIKA </v>
      </c>
      <c r="F87" s="207"/>
      <c r="G87" s="207"/>
      <c r="H87" s="207"/>
      <c r="I87" s="82"/>
      <c r="L87" s="28"/>
    </row>
    <row r="88" spans="2:47" s="1" customFormat="1" ht="6.95" customHeight="1">
      <c r="B88" s="28"/>
      <c r="I88" s="82"/>
      <c r="L88" s="28"/>
    </row>
    <row r="89" spans="2:47" s="1" customFormat="1" ht="12" customHeight="1">
      <c r="B89" s="28"/>
      <c r="C89" s="23" t="s">
        <v>20</v>
      </c>
      <c r="F89" s="21" t="str">
        <f>F12</f>
        <v>k.ú. Frýdek</v>
      </c>
      <c r="I89" s="83" t="s">
        <v>22</v>
      </c>
      <c r="J89" s="48" t="str">
        <f>IF(J12="","",J12)</f>
        <v>23. 6. 2019</v>
      </c>
      <c r="L89" s="28"/>
    </row>
    <row r="90" spans="2:47" s="1" customFormat="1" ht="6.95" customHeight="1">
      <c r="B90" s="28"/>
      <c r="I90" s="82"/>
      <c r="L90" s="28"/>
    </row>
    <row r="91" spans="2:47" s="1" customFormat="1" ht="27.95" customHeight="1">
      <c r="B91" s="28"/>
      <c r="C91" s="23" t="s">
        <v>24</v>
      </c>
      <c r="F91" s="21" t="str">
        <f>E15</f>
        <v>Statutární město Frýdek-Místek</v>
      </c>
      <c r="I91" s="83" t="s">
        <v>30</v>
      </c>
      <c r="J91" s="26" t="str">
        <f>E21</f>
        <v>Zdeněk HLOŽANKA</v>
      </c>
      <c r="L91" s="28"/>
    </row>
    <row r="92" spans="2:47" s="1" customFormat="1" ht="27.95" customHeight="1">
      <c r="B92" s="28"/>
      <c r="C92" s="23" t="s">
        <v>28</v>
      </c>
      <c r="F92" s="21" t="str">
        <f>IF(E18="","",E18)</f>
        <v>Vyplň údaj</v>
      </c>
      <c r="I92" s="83" t="s">
        <v>33</v>
      </c>
      <c r="J92" s="26" t="str">
        <f>E24</f>
        <v>Zdeněk HLOŽANKA</v>
      </c>
      <c r="L92" s="28"/>
    </row>
    <row r="93" spans="2:47" s="1" customFormat="1" ht="10.35" customHeight="1">
      <c r="B93" s="28"/>
      <c r="I93" s="82"/>
      <c r="L93" s="28"/>
    </row>
    <row r="94" spans="2:47" s="1" customFormat="1" ht="29.25" customHeight="1">
      <c r="B94" s="28"/>
      <c r="C94" s="102" t="s">
        <v>90</v>
      </c>
      <c r="D94" s="33"/>
      <c r="E94" s="33"/>
      <c r="F94" s="33"/>
      <c r="G94" s="33"/>
      <c r="H94" s="33"/>
      <c r="I94" s="103"/>
      <c r="J94" s="104" t="s">
        <v>91</v>
      </c>
      <c r="K94" s="33"/>
      <c r="L94" s="28"/>
    </row>
    <row r="95" spans="2:47" s="1" customFormat="1" ht="10.35" customHeight="1">
      <c r="B95" s="28"/>
      <c r="I95" s="82"/>
      <c r="L95" s="28"/>
    </row>
    <row r="96" spans="2:47" s="1" customFormat="1" ht="22.9" customHeight="1">
      <c r="B96" s="28"/>
      <c r="C96" s="105" t="s">
        <v>92</v>
      </c>
      <c r="I96" s="82"/>
      <c r="J96" s="61">
        <f>J127</f>
        <v>0</v>
      </c>
      <c r="L96" s="28"/>
      <c r="AU96" s="13" t="s">
        <v>93</v>
      </c>
    </row>
    <row r="97" spans="2:12" s="8" customFormat="1" ht="24.95" customHeight="1">
      <c r="B97" s="106"/>
      <c r="D97" s="107" t="s">
        <v>94</v>
      </c>
      <c r="E97" s="108"/>
      <c r="F97" s="108"/>
      <c r="G97" s="108"/>
      <c r="H97" s="108"/>
      <c r="I97" s="109"/>
      <c r="J97" s="110">
        <f>J128</f>
        <v>0</v>
      </c>
      <c r="L97" s="106"/>
    </row>
    <row r="98" spans="2:12" s="9" customFormat="1" ht="19.899999999999999" customHeight="1">
      <c r="B98" s="111"/>
      <c r="D98" s="112" t="s">
        <v>95</v>
      </c>
      <c r="E98" s="113"/>
      <c r="F98" s="113"/>
      <c r="G98" s="113"/>
      <c r="H98" s="113"/>
      <c r="I98" s="114"/>
      <c r="J98" s="115">
        <f>J129</f>
        <v>0</v>
      </c>
      <c r="L98" s="111"/>
    </row>
    <row r="99" spans="2:12" s="8" customFormat="1" ht="24.95" customHeight="1">
      <c r="B99" s="106"/>
      <c r="D99" s="107" t="s">
        <v>96</v>
      </c>
      <c r="E99" s="108"/>
      <c r="F99" s="108"/>
      <c r="G99" s="108"/>
      <c r="H99" s="108"/>
      <c r="I99" s="109"/>
      <c r="J99" s="110">
        <f>J133</f>
        <v>0</v>
      </c>
      <c r="L99" s="106"/>
    </row>
    <row r="100" spans="2:12" s="9" customFormat="1" ht="19.899999999999999" customHeight="1">
      <c r="B100" s="111"/>
      <c r="D100" s="112" t="s">
        <v>97</v>
      </c>
      <c r="E100" s="113"/>
      <c r="F100" s="113"/>
      <c r="G100" s="113"/>
      <c r="H100" s="113"/>
      <c r="I100" s="114"/>
      <c r="J100" s="115">
        <f>J134</f>
        <v>0</v>
      </c>
      <c r="L100" s="111"/>
    </row>
    <row r="101" spans="2:12" s="9" customFormat="1" ht="19.899999999999999" customHeight="1">
      <c r="B101" s="111"/>
      <c r="D101" s="112" t="s">
        <v>98</v>
      </c>
      <c r="E101" s="113"/>
      <c r="F101" s="113"/>
      <c r="G101" s="113"/>
      <c r="H101" s="113"/>
      <c r="I101" s="114"/>
      <c r="J101" s="115">
        <f>J141</f>
        <v>0</v>
      </c>
      <c r="L101" s="111"/>
    </row>
    <row r="102" spans="2:12" s="9" customFormat="1" ht="19.899999999999999" customHeight="1">
      <c r="B102" s="111"/>
      <c r="D102" s="112"/>
      <c r="E102" s="113"/>
      <c r="F102" s="113"/>
      <c r="G102" s="113"/>
      <c r="H102" s="113"/>
      <c r="I102" s="114"/>
      <c r="J102" s="115"/>
      <c r="L102" s="111"/>
    </row>
    <row r="103" spans="2:12" s="8" customFormat="1" ht="24.95" customHeight="1">
      <c r="B103" s="106"/>
      <c r="D103" s="107" t="s">
        <v>99</v>
      </c>
      <c r="E103" s="108"/>
      <c r="F103" s="108"/>
      <c r="G103" s="108"/>
      <c r="H103" s="108"/>
      <c r="I103" s="109"/>
      <c r="J103" s="110">
        <f>J151</f>
        <v>0</v>
      </c>
      <c r="L103" s="106"/>
    </row>
    <row r="104" spans="2:12" s="9" customFormat="1" ht="19.899999999999999" customHeight="1">
      <c r="B104" s="111"/>
      <c r="D104" s="112" t="s">
        <v>100</v>
      </c>
      <c r="E104" s="113"/>
      <c r="F104" s="113"/>
      <c r="G104" s="113"/>
      <c r="H104" s="113"/>
      <c r="I104" s="114"/>
      <c r="J104" s="115">
        <f>J152</f>
        <v>0</v>
      </c>
      <c r="L104" s="111"/>
    </row>
    <row r="105" spans="2:12" s="9" customFormat="1" ht="19.899999999999999" customHeight="1">
      <c r="B105" s="111"/>
      <c r="D105" s="112" t="s">
        <v>101</v>
      </c>
      <c r="E105" s="113"/>
      <c r="F105" s="113"/>
      <c r="G105" s="113"/>
      <c r="H105" s="113"/>
      <c r="I105" s="114"/>
      <c r="J105" s="115">
        <f>J211</f>
        <v>0</v>
      </c>
      <c r="L105" s="111"/>
    </row>
    <row r="106" spans="2:12" s="9" customFormat="1" ht="19.899999999999999" customHeight="1">
      <c r="B106" s="111"/>
      <c r="D106" s="112" t="s">
        <v>559</v>
      </c>
      <c r="E106" s="113"/>
      <c r="F106" s="113"/>
      <c r="G106" s="113"/>
      <c r="H106" s="113"/>
      <c r="I106" s="114"/>
      <c r="J106" s="115">
        <f>J219</f>
        <v>0</v>
      </c>
      <c r="L106" s="111"/>
    </row>
    <row r="107" spans="2:12" s="9" customFormat="1" ht="19.899999999999999" customHeight="1">
      <c r="B107" s="111"/>
      <c r="D107" s="112" t="s">
        <v>560</v>
      </c>
      <c r="E107" s="113"/>
      <c r="F107" s="113"/>
      <c r="G107" s="113"/>
      <c r="H107" s="113"/>
      <c r="I107" s="114"/>
      <c r="J107" s="115">
        <f>J229</f>
        <v>0</v>
      </c>
      <c r="L107" s="111"/>
    </row>
    <row r="108" spans="2:12" s="1" customFormat="1" ht="21.75" customHeight="1">
      <c r="B108" s="28"/>
      <c r="I108" s="82"/>
      <c r="L108" s="28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100"/>
      <c r="J109" s="41"/>
      <c r="K109" s="41"/>
      <c r="L109" s="28"/>
    </row>
    <row r="113" spans="2:63" s="1" customFormat="1" ht="6.95" customHeight="1">
      <c r="B113" s="42"/>
      <c r="C113" s="43"/>
      <c r="D113" s="43"/>
      <c r="E113" s="43"/>
      <c r="F113" s="43"/>
      <c r="G113" s="43"/>
      <c r="H113" s="43"/>
      <c r="I113" s="101"/>
      <c r="J113" s="43"/>
      <c r="K113" s="43"/>
      <c r="L113" s="28"/>
    </row>
    <row r="114" spans="2:63" s="1" customFormat="1" ht="24.95" customHeight="1">
      <c r="B114" s="28"/>
      <c r="C114" s="17" t="s">
        <v>102</v>
      </c>
      <c r="I114" s="82"/>
      <c r="L114" s="28"/>
    </row>
    <row r="115" spans="2:63" s="1" customFormat="1" ht="6.95" customHeight="1">
      <c r="B115" s="28"/>
      <c r="I115" s="82"/>
      <c r="L115" s="28"/>
    </row>
    <row r="116" spans="2:63" s="1" customFormat="1" ht="12" customHeight="1">
      <c r="B116" s="28"/>
      <c r="C116" s="23" t="s">
        <v>16</v>
      </c>
      <c r="I116" s="82"/>
      <c r="L116" s="28"/>
    </row>
    <row r="117" spans="2:63" s="1" customFormat="1" ht="16.5" customHeight="1">
      <c r="B117" s="28"/>
      <c r="E117" s="208" t="str">
        <f>E7</f>
        <v>Č.p. 606, ul. Sadová - vybudování střediska osobní hygieny</v>
      </c>
      <c r="F117" s="209"/>
      <c r="G117" s="209"/>
      <c r="H117" s="209"/>
      <c r="I117" s="82"/>
      <c r="L117" s="28"/>
    </row>
    <row r="118" spans="2:63" s="1" customFormat="1" ht="12" customHeight="1">
      <c r="B118" s="28"/>
      <c r="C118" s="23" t="s">
        <v>87</v>
      </c>
      <c r="I118" s="82"/>
      <c r="L118" s="28"/>
    </row>
    <row r="119" spans="2:63" s="1" customFormat="1" ht="16.5" customHeight="1">
      <c r="B119" s="28"/>
      <c r="E119" s="181" t="str">
        <f>E9</f>
        <v xml:space="preserve">D1.2 - SILNOPROUDÁ ELEKTROTECHNIKA </v>
      </c>
      <c r="F119" s="207"/>
      <c r="G119" s="207"/>
      <c r="H119" s="207"/>
      <c r="I119" s="82"/>
      <c r="L119" s="28"/>
    </row>
    <row r="120" spans="2:63" s="1" customFormat="1" ht="6.95" customHeight="1">
      <c r="B120" s="28"/>
      <c r="I120" s="82"/>
      <c r="L120" s="28"/>
    </row>
    <row r="121" spans="2:63" s="1" customFormat="1" ht="12" customHeight="1">
      <c r="B121" s="28"/>
      <c r="C121" s="23" t="s">
        <v>20</v>
      </c>
      <c r="F121" s="21" t="str">
        <f>F12</f>
        <v>k.ú. Frýdek</v>
      </c>
      <c r="I121" s="83" t="s">
        <v>22</v>
      </c>
      <c r="J121" s="48" t="str">
        <f>IF(J12="","",J12)</f>
        <v>23. 6. 2019</v>
      </c>
      <c r="L121" s="28"/>
    </row>
    <row r="122" spans="2:63" s="1" customFormat="1" ht="6.95" customHeight="1">
      <c r="B122" s="28"/>
      <c r="I122" s="82"/>
      <c r="L122" s="28"/>
    </row>
    <row r="123" spans="2:63" s="1" customFormat="1" ht="27.95" customHeight="1">
      <c r="B123" s="28"/>
      <c r="C123" s="23" t="s">
        <v>24</v>
      </c>
      <c r="F123" s="21" t="str">
        <f>E15</f>
        <v>Statutární město Frýdek-Místek</v>
      </c>
      <c r="I123" s="83" t="s">
        <v>30</v>
      </c>
      <c r="J123" s="26" t="str">
        <f>E21</f>
        <v>Zdeněk HLOŽANKA</v>
      </c>
      <c r="L123" s="28"/>
    </row>
    <row r="124" spans="2:63" s="1" customFormat="1" ht="27.95" customHeight="1">
      <c r="B124" s="28"/>
      <c r="C124" s="23" t="s">
        <v>28</v>
      </c>
      <c r="F124" s="21" t="str">
        <f>IF(E18="","",E18)</f>
        <v>Vyplň údaj</v>
      </c>
      <c r="I124" s="83" t="s">
        <v>33</v>
      </c>
      <c r="J124" s="26" t="str">
        <f>E24</f>
        <v>Zdeněk HLOŽANKA</v>
      </c>
      <c r="L124" s="28"/>
    </row>
    <row r="125" spans="2:63" s="1" customFormat="1" ht="10.35" customHeight="1">
      <c r="B125" s="28"/>
      <c r="I125" s="82"/>
      <c r="L125" s="28"/>
    </row>
    <row r="126" spans="2:63" s="10" customFormat="1" ht="29.25" customHeight="1">
      <c r="B126" s="116"/>
      <c r="C126" s="117" t="s">
        <v>103</v>
      </c>
      <c r="D126" s="118" t="s">
        <v>60</v>
      </c>
      <c r="E126" s="118" t="s">
        <v>56</v>
      </c>
      <c r="F126" s="118" t="s">
        <v>57</v>
      </c>
      <c r="G126" s="118" t="s">
        <v>104</v>
      </c>
      <c r="H126" s="118" t="s">
        <v>105</v>
      </c>
      <c r="I126" s="119" t="s">
        <v>106</v>
      </c>
      <c r="J126" s="120" t="s">
        <v>91</v>
      </c>
      <c r="K126" s="121" t="s">
        <v>107</v>
      </c>
      <c r="L126" s="116"/>
      <c r="M126" s="54" t="s">
        <v>1</v>
      </c>
      <c r="N126" s="55" t="s">
        <v>39</v>
      </c>
      <c r="O126" s="55" t="s">
        <v>108</v>
      </c>
      <c r="P126" s="55" t="s">
        <v>109</v>
      </c>
      <c r="Q126" s="55" t="s">
        <v>110</v>
      </c>
      <c r="R126" s="55" t="s">
        <v>111</v>
      </c>
      <c r="S126" s="55" t="s">
        <v>112</v>
      </c>
      <c r="T126" s="56" t="s">
        <v>113</v>
      </c>
    </row>
    <row r="127" spans="2:63" s="1" customFormat="1" ht="22.9" customHeight="1">
      <c r="B127" s="28"/>
      <c r="C127" s="59" t="s">
        <v>114</v>
      </c>
      <c r="I127" s="82"/>
      <c r="J127" s="122">
        <f>BK127</f>
        <v>0</v>
      </c>
      <c r="L127" s="28"/>
      <c r="M127" s="57"/>
      <c r="N127" s="49"/>
      <c r="O127" s="49"/>
      <c r="P127" s="123">
        <f>P128+P133+P151</f>
        <v>0</v>
      </c>
      <c r="Q127" s="49"/>
      <c r="R127" s="123">
        <f>R128+R133+R151</f>
        <v>0.16781999999999997</v>
      </c>
      <c r="S127" s="49"/>
      <c r="T127" s="124">
        <f>T128+T133+T151</f>
        <v>0.19500000000000001</v>
      </c>
      <c r="AT127" s="13" t="s">
        <v>74</v>
      </c>
      <c r="AU127" s="13" t="s">
        <v>93</v>
      </c>
      <c r="BK127" s="125">
        <f>BK128+BK133+BK151</f>
        <v>0</v>
      </c>
    </row>
    <row r="128" spans="2:63" s="11" customFormat="1" ht="25.9" customHeight="1">
      <c r="B128" s="126"/>
      <c r="D128" s="127" t="s">
        <v>74</v>
      </c>
      <c r="E128" s="128" t="s">
        <v>115</v>
      </c>
      <c r="F128" s="128" t="s">
        <v>116</v>
      </c>
      <c r="I128" s="129"/>
      <c r="J128" s="130">
        <f>BK128</f>
        <v>0</v>
      </c>
      <c r="L128" s="126"/>
      <c r="M128" s="131"/>
      <c r="N128" s="132"/>
      <c r="O128" s="132"/>
      <c r="P128" s="133">
        <f>P129</f>
        <v>0</v>
      </c>
      <c r="Q128" s="132"/>
      <c r="R128" s="133">
        <f>R129</f>
        <v>0</v>
      </c>
      <c r="S128" s="132"/>
      <c r="T128" s="134">
        <f>T129</f>
        <v>0</v>
      </c>
      <c r="AR128" s="127" t="s">
        <v>75</v>
      </c>
      <c r="AT128" s="135" t="s">
        <v>74</v>
      </c>
      <c r="AU128" s="135" t="s">
        <v>75</v>
      </c>
      <c r="AY128" s="127" t="s">
        <v>117</v>
      </c>
      <c r="BK128" s="136">
        <f>BK129</f>
        <v>0</v>
      </c>
    </row>
    <row r="129" spans="2:65" s="11" customFormat="1" ht="22.9" customHeight="1">
      <c r="B129" s="126"/>
      <c r="D129" s="127" t="s">
        <v>74</v>
      </c>
      <c r="E129" s="137" t="s">
        <v>118</v>
      </c>
      <c r="F129" s="137" t="s">
        <v>119</v>
      </c>
      <c r="I129" s="129"/>
      <c r="J129" s="138">
        <f>BK129</f>
        <v>0</v>
      </c>
      <c r="L129" s="126"/>
      <c r="M129" s="131"/>
      <c r="N129" s="132"/>
      <c r="O129" s="132"/>
      <c r="P129" s="133">
        <f>SUM(P130:P132)</f>
        <v>0</v>
      </c>
      <c r="Q129" s="132"/>
      <c r="R129" s="133">
        <f>SUM(R130:R132)</f>
        <v>0</v>
      </c>
      <c r="S129" s="132"/>
      <c r="T129" s="134">
        <f>SUM(T130:T132)</f>
        <v>0</v>
      </c>
      <c r="AR129" s="127" t="s">
        <v>75</v>
      </c>
      <c r="AT129" s="135" t="s">
        <v>74</v>
      </c>
      <c r="AU129" s="135" t="s">
        <v>83</v>
      </c>
      <c r="AY129" s="127" t="s">
        <v>117</v>
      </c>
      <c r="BK129" s="136">
        <f>SUM(BK130:BK132)</f>
        <v>0</v>
      </c>
    </row>
    <row r="130" spans="2:65" s="1" customFormat="1" ht="36" customHeight="1">
      <c r="B130" s="139"/>
      <c r="C130" s="140" t="s">
        <v>83</v>
      </c>
      <c r="D130" s="140" t="s">
        <v>120</v>
      </c>
      <c r="E130" s="141" t="s">
        <v>121</v>
      </c>
      <c r="F130" s="142" t="s">
        <v>122</v>
      </c>
      <c r="G130" s="143" t="s">
        <v>123</v>
      </c>
      <c r="H130" s="144">
        <v>8</v>
      </c>
      <c r="I130" s="145"/>
      <c r="J130" s="146">
        <f>ROUND(I130*H130,2)</f>
        <v>0</v>
      </c>
      <c r="K130" s="142" t="s">
        <v>124</v>
      </c>
      <c r="L130" s="28"/>
      <c r="M130" s="147" t="s">
        <v>1</v>
      </c>
      <c r="N130" s="148" t="s">
        <v>40</v>
      </c>
      <c r="O130" s="51"/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125</v>
      </c>
      <c r="AT130" s="151" t="s">
        <v>120</v>
      </c>
      <c r="AU130" s="151" t="s">
        <v>85</v>
      </c>
      <c r="AY130" s="13" t="s">
        <v>117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3" t="s">
        <v>83</v>
      </c>
      <c r="BK130" s="152">
        <f>ROUND(I130*H130,2)</f>
        <v>0</v>
      </c>
      <c r="BL130" s="13" t="s">
        <v>125</v>
      </c>
      <c r="BM130" s="151" t="s">
        <v>126</v>
      </c>
    </row>
    <row r="131" spans="2:65" s="1" customFormat="1" ht="16.5" customHeight="1">
      <c r="B131" s="139"/>
      <c r="C131" s="140" t="s">
        <v>85</v>
      </c>
      <c r="D131" s="140" t="s">
        <v>120</v>
      </c>
      <c r="E131" s="141" t="s">
        <v>127</v>
      </c>
      <c r="F131" s="142" t="s">
        <v>128</v>
      </c>
      <c r="G131" s="143" t="s">
        <v>123</v>
      </c>
      <c r="H131" s="144">
        <v>12</v>
      </c>
      <c r="I131" s="145"/>
      <c r="J131" s="146">
        <f>ROUND(I131*H131,2)</f>
        <v>0</v>
      </c>
      <c r="K131" s="142" t="s">
        <v>124</v>
      </c>
      <c r="L131" s="28"/>
      <c r="M131" s="147" t="s">
        <v>1</v>
      </c>
      <c r="N131" s="148" t="s">
        <v>40</v>
      </c>
      <c r="O131" s="51"/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125</v>
      </c>
      <c r="AT131" s="151" t="s">
        <v>120</v>
      </c>
      <c r="AU131" s="151" t="s">
        <v>85</v>
      </c>
      <c r="AY131" s="13" t="s">
        <v>117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3" t="s">
        <v>83</v>
      </c>
      <c r="BK131" s="152">
        <f>ROUND(I131*H131,2)</f>
        <v>0</v>
      </c>
      <c r="BL131" s="13" t="s">
        <v>125</v>
      </c>
      <c r="BM131" s="151" t="s">
        <v>129</v>
      </c>
    </row>
    <row r="132" spans="2:65" s="1" customFormat="1" ht="16.5" customHeight="1">
      <c r="B132" s="139"/>
      <c r="C132" s="140" t="s">
        <v>130</v>
      </c>
      <c r="D132" s="140" t="s">
        <v>120</v>
      </c>
      <c r="E132" s="141" t="s">
        <v>131</v>
      </c>
      <c r="F132" s="142" t="s">
        <v>132</v>
      </c>
      <c r="G132" s="143" t="s">
        <v>123</v>
      </c>
      <c r="H132" s="144">
        <v>4</v>
      </c>
      <c r="I132" s="145"/>
      <c r="J132" s="146">
        <f>ROUND(I132*H132,2)</f>
        <v>0</v>
      </c>
      <c r="K132" s="142" t="s">
        <v>124</v>
      </c>
      <c r="L132" s="28"/>
      <c r="M132" s="147" t="s">
        <v>1</v>
      </c>
      <c r="N132" s="148" t="s">
        <v>40</v>
      </c>
      <c r="O132" s="51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125</v>
      </c>
      <c r="AT132" s="151" t="s">
        <v>120</v>
      </c>
      <c r="AU132" s="151" t="s">
        <v>85</v>
      </c>
      <c r="AY132" s="13" t="s">
        <v>117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3" t="s">
        <v>83</v>
      </c>
      <c r="BK132" s="152">
        <f>ROUND(I132*H132,2)</f>
        <v>0</v>
      </c>
      <c r="BL132" s="13" t="s">
        <v>125</v>
      </c>
      <c r="BM132" s="151" t="s">
        <v>133</v>
      </c>
    </row>
    <row r="133" spans="2:65" s="11" customFormat="1" ht="25.9" customHeight="1">
      <c r="B133" s="126"/>
      <c r="D133" s="127" t="s">
        <v>74</v>
      </c>
      <c r="E133" s="128" t="s">
        <v>134</v>
      </c>
      <c r="F133" s="128" t="s">
        <v>135</v>
      </c>
      <c r="I133" s="129"/>
      <c r="J133" s="130">
        <f>BK133</f>
        <v>0</v>
      </c>
      <c r="L133" s="126"/>
      <c r="M133" s="131"/>
      <c r="N133" s="132"/>
      <c r="O133" s="132"/>
      <c r="P133" s="133">
        <f>P134+P141+P148</f>
        <v>0</v>
      </c>
      <c r="Q133" s="132"/>
      <c r="R133" s="133">
        <f>R134+R141+R148</f>
        <v>0</v>
      </c>
      <c r="S133" s="132"/>
      <c r="T133" s="134">
        <f>T134+T141+T148</f>
        <v>0.19500000000000001</v>
      </c>
      <c r="AR133" s="127" t="s">
        <v>83</v>
      </c>
      <c r="AT133" s="135" t="s">
        <v>74</v>
      </c>
      <c r="AU133" s="135" t="s">
        <v>75</v>
      </c>
      <c r="AY133" s="127" t="s">
        <v>117</v>
      </c>
      <c r="BK133" s="136">
        <f>BK134+BK141+BK148</f>
        <v>0</v>
      </c>
    </row>
    <row r="134" spans="2:65" s="11" customFormat="1" ht="22.9" customHeight="1">
      <c r="B134" s="126"/>
      <c r="D134" s="127" t="s">
        <v>74</v>
      </c>
      <c r="E134" s="137" t="s">
        <v>136</v>
      </c>
      <c r="F134" s="137" t="s">
        <v>137</v>
      </c>
      <c r="I134" s="129"/>
      <c r="J134" s="138">
        <f>BK134</f>
        <v>0</v>
      </c>
      <c r="L134" s="126"/>
      <c r="M134" s="131"/>
      <c r="N134" s="132"/>
      <c r="O134" s="132"/>
      <c r="P134" s="133">
        <f>SUM(P135:P140)</f>
        <v>0</v>
      </c>
      <c r="Q134" s="132"/>
      <c r="R134" s="133">
        <f>SUM(R135:R140)</f>
        <v>0</v>
      </c>
      <c r="S134" s="132"/>
      <c r="T134" s="134">
        <f>SUM(T135:T140)</f>
        <v>0.19500000000000001</v>
      </c>
      <c r="AR134" s="127" t="s">
        <v>83</v>
      </c>
      <c r="AT134" s="135" t="s">
        <v>74</v>
      </c>
      <c r="AU134" s="135" t="s">
        <v>83</v>
      </c>
      <c r="AY134" s="127" t="s">
        <v>117</v>
      </c>
      <c r="BK134" s="136">
        <f>SUM(BK135:BK140)</f>
        <v>0</v>
      </c>
    </row>
    <row r="135" spans="2:65" s="1" customFormat="1" ht="24" customHeight="1">
      <c r="B135" s="139"/>
      <c r="C135" s="140" t="s">
        <v>125</v>
      </c>
      <c r="D135" s="140" t="s">
        <v>120</v>
      </c>
      <c r="E135" s="141" t="s">
        <v>138</v>
      </c>
      <c r="F135" s="142" t="s">
        <v>139</v>
      </c>
      <c r="G135" s="143" t="s">
        <v>140</v>
      </c>
      <c r="H135" s="144">
        <v>1</v>
      </c>
      <c r="I135" s="145"/>
      <c r="J135" s="146">
        <f t="shared" ref="J135:J140" si="0">ROUND(I135*H135,2)</f>
        <v>0</v>
      </c>
      <c r="K135" s="142" t="s">
        <v>141</v>
      </c>
      <c r="L135" s="28"/>
      <c r="M135" s="147" t="s">
        <v>1</v>
      </c>
      <c r="N135" s="148" t="s">
        <v>40</v>
      </c>
      <c r="O135" s="51"/>
      <c r="P135" s="149">
        <f t="shared" ref="P135:P140" si="1">O135*H135</f>
        <v>0</v>
      </c>
      <c r="Q135" s="149">
        <v>0</v>
      </c>
      <c r="R135" s="149">
        <f t="shared" ref="R135:R140" si="2">Q135*H135</f>
        <v>0</v>
      </c>
      <c r="S135" s="149">
        <v>1E-3</v>
      </c>
      <c r="T135" s="150">
        <f t="shared" ref="T135:T140" si="3">S135*H135</f>
        <v>1E-3</v>
      </c>
      <c r="AR135" s="151" t="s">
        <v>125</v>
      </c>
      <c r="AT135" s="151" t="s">
        <v>120</v>
      </c>
      <c r="AU135" s="151" t="s">
        <v>85</v>
      </c>
      <c r="AY135" s="13" t="s">
        <v>117</v>
      </c>
      <c r="BE135" s="152">
        <f t="shared" ref="BE135:BE140" si="4">IF(N135="základní",J135,0)</f>
        <v>0</v>
      </c>
      <c r="BF135" s="152">
        <f t="shared" ref="BF135:BF140" si="5">IF(N135="snížená",J135,0)</f>
        <v>0</v>
      </c>
      <c r="BG135" s="152">
        <f t="shared" ref="BG135:BG140" si="6">IF(N135="zákl. přenesená",J135,0)</f>
        <v>0</v>
      </c>
      <c r="BH135" s="152">
        <f t="shared" ref="BH135:BH140" si="7">IF(N135="sníž. přenesená",J135,0)</f>
        <v>0</v>
      </c>
      <c r="BI135" s="152">
        <f t="shared" ref="BI135:BI140" si="8">IF(N135="nulová",J135,0)</f>
        <v>0</v>
      </c>
      <c r="BJ135" s="13" t="s">
        <v>83</v>
      </c>
      <c r="BK135" s="152">
        <f t="shared" ref="BK135:BK140" si="9">ROUND(I135*H135,2)</f>
        <v>0</v>
      </c>
      <c r="BL135" s="13" t="s">
        <v>125</v>
      </c>
      <c r="BM135" s="151" t="s">
        <v>142</v>
      </c>
    </row>
    <row r="136" spans="2:65" s="1" customFormat="1" ht="16.5" customHeight="1">
      <c r="B136" s="139"/>
      <c r="C136" s="140" t="s">
        <v>143</v>
      </c>
      <c r="D136" s="140" t="s">
        <v>120</v>
      </c>
      <c r="E136" s="141" t="s">
        <v>144</v>
      </c>
      <c r="F136" s="142" t="s">
        <v>145</v>
      </c>
      <c r="G136" s="143" t="s">
        <v>140</v>
      </c>
      <c r="H136" s="144">
        <v>1</v>
      </c>
      <c r="I136" s="145"/>
      <c r="J136" s="146">
        <f t="shared" si="0"/>
        <v>0</v>
      </c>
      <c r="K136" s="142" t="s">
        <v>124</v>
      </c>
      <c r="L136" s="28"/>
      <c r="M136" s="147" t="s">
        <v>1</v>
      </c>
      <c r="N136" s="148" t="s">
        <v>40</v>
      </c>
      <c r="O136" s="51"/>
      <c r="P136" s="149">
        <f t="shared" si="1"/>
        <v>0</v>
      </c>
      <c r="Q136" s="149">
        <v>0</v>
      </c>
      <c r="R136" s="149">
        <f t="shared" si="2"/>
        <v>0</v>
      </c>
      <c r="S136" s="149">
        <v>0.105</v>
      </c>
      <c r="T136" s="150">
        <f t="shared" si="3"/>
        <v>0.105</v>
      </c>
      <c r="AR136" s="151" t="s">
        <v>125</v>
      </c>
      <c r="AT136" s="151" t="s">
        <v>120</v>
      </c>
      <c r="AU136" s="151" t="s">
        <v>85</v>
      </c>
      <c r="AY136" s="13" t="s">
        <v>117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83</v>
      </c>
      <c r="BK136" s="152">
        <f t="shared" si="9"/>
        <v>0</v>
      </c>
      <c r="BL136" s="13" t="s">
        <v>125</v>
      </c>
      <c r="BM136" s="151" t="s">
        <v>146</v>
      </c>
    </row>
    <row r="137" spans="2:65" s="1" customFormat="1" ht="24" customHeight="1">
      <c r="B137" s="139"/>
      <c r="C137" s="140" t="s">
        <v>147</v>
      </c>
      <c r="D137" s="140" t="s">
        <v>120</v>
      </c>
      <c r="E137" s="141" t="s">
        <v>148</v>
      </c>
      <c r="F137" s="142" t="s">
        <v>149</v>
      </c>
      <c r="G137" s="143" t="s">
        <v>140</v>
      </c>
      <c r="H137" s="144">
        <v>12</v>
      </c>
      <c r="I137" s="145"/>
      <c r="J137" s="146">
        <f t="shared" si="0"/>
        <v>0</v>
      </c>
      <c r="K137" s="142" t="s">
        <v>141</v>
      </c>
      <c r="L137" s="28"/>
      <c r="M137" s="147" t="s">
        <v>1</v>
      </c>
      <c r="N137" s="148" t="s">
        <v>40</v>
      </c>
      <c r="O137" s="51"/>
      <c r="P137" s="149">
        <f t="shared" si="1"/>
        <v>0</v>
      </c>
      <c r="Q137" s="149">
        <v>0</v>
      </c>
      <c r="R137" s="149">
        <f t="shared" si="2"/>
        <v>0</v>
      </c>
      <c r="S137" s="149">
        <v>1E-3</v>
      </c>
      <c r="T137" s="150">
        <f t="shared" si="3"/>
        <v>1.2E-2</v>
      </c>
      <c r="AR137" s="151" t="s">
        <v>125</v>
      </c>
      <c r="AT137" s="151" t="s">
        <v>120</v>
      </c>
      <c r="AU137" s="151" t="s">
        <v>85</v>
      </c>
      <c r="AY137" s="13" t="s">
        <v>117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83</v>
      </c>
      <c r="BK137" s="152">
        <f t="shared" si="9"/>
        <v>0</v>
      </c>
      <c r="BL137" s="13" t="s">
        <v>125</v>
      </c>
      <c r="BM137" s="151" t="s">
        <v>150</v>
      </c>
    </row>
    <row r="138" spans="2:65" s="1" customFormat="1" ht="24" customHeight="1">
      <c r="B138" s="139"/>
      <c r="C138" s="140" t="s">
        <v>151</v>
      </c>
      <c r="D138" s="140" t="s">
        <v>120</v>
      </c>
      <c r="E138" s="141" t="s">
        <v>152</v>
      </c>
      <c r="F138" s="142" t="s">
        <v>153</v>
      </c>
      <c r="G138" s="143" t="s">
        <v>140</v>
      </c>
      <c r="H138" s="144">
        <v>1</v>
      </c>
      <c r="I138" s="145"/>
      <c r="J138" s="146">
        <f t="shared" si="0"/>
        <v>0</v>
      </c>
      <c r="K138" s="142" t="s">
        <v>154</v>
      </c>
      <c r="L138" s="28"/>
      <c r="M138" s="147" t="s">
        <v>1</v>
      </c>
      <c r="N138" s="148" t="s">
        <v>40</v>
      </c>
      <c r="O138" s="51"/>
      <c r="P138" s="149">
        <f t="shared" si="1"/>
        <v>0</v>
      </c>
      <c r="Q138" s="149">
        <v>0</v>
      </c>
      <c r="R138" s="149">
        <f t="shared" si="2"/>
        <v>0</v>
      </c>
      <c r="S138" s="149">
        <v>5.0000000000000001E-3</v>
      </c>
      <c r="T138" s="150">
        <f t="shared" si="3"/>
        <v>5.0000000000000001E-3</v>
      </c>
      <c r="AR138" s="151" t="s">
        <v>125</v>
      </c>
      <c r="AT138" s="151" t="s">
        <v>120</v>
      </c>
      <c r="AU138" s="151" t="s">
        <v>85</v>
      </c>
      <c r="AY138" s="13" t="s">
        <v>117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83</v>
      </c>
      <c r="BK138" s="152">
        <f t="shared" si="9"/>
        <v>0</v>
      </c>
      <c r="BL138" s="13" t="s">
        <v>125</v>
      </c>
      <c r="BM138" s="151" t="s">
        <v>155</v>
      </c>
    </row>
    <row r="139" spans="2:65" s="1" customFormat="1" ht="24" customHeight="1">
      <c r="B139" s="139"/>
      <c r="C139" s="140" t="s">
        <v>156</v>
      </c>
      <c r="D139" s="140" t="s">
        <v>120</v>
      </c>
      <c r="E139" s="141" t="s">
        <v>157</v>
      </c>
      <c r="F139" s="142" t="s">
        <v>158</v>
      </c>
      <c r="G139" s="143" t="s">
        <v>159</v>
      </c>
      <c r="H139" s="144">
        <v>32</v>
      </c>
      <c r="I139" s="145"/>
      <c r="J139" s="146">
        <f t="shared" si="0"/>
        <v>0</v>
      </c>
      <c r="K139" s="142" t="s">
        <v>141</v>
      </c>
      <c r="L139" s="28"/>
      <c r="M139" s="147" t="s">
        <v>1</v>
      </c>
      <c r="N139" s="148" t="s">
        <v>40</v>
      </c>
      <c r="O139" s="51"/>
      <c r="P139" s="149">
        <f t="shared" si="1"/>
        <v>0</v>
      </c>
      <c r="Q139" s="149">
        <v>0</v>
      </c>
      <c r="R139" s="149">
        <f t="shared" si="2"/>
        <v>0</v>
      </c>
      <c r="S139" s="149">
        <v>2E-3</v>
      </c>
      <c r="T139" s="150">
        <f t="shared" si="3"/>
        <v>6.4000000000000001E-2</v>
      </c>
      <c r="AR139" s="151" t="s">
        <v>125</v>
      </c>
      <c r="AT139" s="151" t="s">
        <v>120</v>
      </c>
      <c r="AU139" s="151" t="s">
        <v>85</v>
      </c>
      <c r="AY139" s="13" t="s">
        <v>117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83</v>
      </c>
      <c r="BK139" s="152">
        <f t="shared" si="9"/>
        <v>0</v>
      </c>
      <c r="BL139" s="13" t="s">
        <v>125</v>
      </c>
      <c r="BM139" s="151" t="s">
        <v>160</v>
      </c>
    </row>
    <row r="140" spans="2:65" s="1" customFormat="1" ht="24" customHeight="1">
      <c r="B140" s="139"/>
      <c r="C140" s="140" t="s">
        <v>136</v>
      </c>
      <c r="D140" s="140" t="s">
        <v>120</v>
      </c>
      <c r="E140" s="141" t="s">
        <v>161</v>
      </c>
      <c r="F140" s="142" t="s">
        <v>162</v>
      </c>
      <c r="G140" s="143" t="s">
        <v>159</v>
      </c>
      <c r="H140" s="144">
        <v>4</v>
      </c>
      <c r="I140" s="145"/>
      <c r="J140" s="146">
        <f t="shared" si="0"/>
        <v>0</v>
      </c>
      <c r="K140" s="142" t="s">
        <v>141</v>
      </c>
      <c r="L140" s="28"/>
      <c r="M140" s="147" t="s">
        <v>1</v>
      </c>
      <c r="N140" s="148" t="s">
        <v>40</v>
      </c>
      <c r="O140" s="51"/>
      <c r="P140" s="149">
        <f t="shared" si="1"/>
        <v>0</v>
      </c>
      <c r="Q140" s="149">
        <v>0</v>
      </c>
      <c r="R140" s="149">
        <f t="shared" si="2"/>
        <v>0</v>
      </c>
      <c r="S140" s="149">
        <v>2E-3</v>
      </c>
      <c r="T140" s="150">
        <f t="shared" si="3"/>
        <v>8.0000000000000002E-3</v>
      </c>
      <c r="AR140" s="151" t="s">
        <v>125</v>
      </c>
      <c r="AT140" s="151" t="s">
        <v>120</v>
      </c>
      <c r="AU140" s="151" t="s">
        <v>85</v>
      </c>
      <c r="AY140" s="13" t="s">
        <v>117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83</v>
      </c>
      <c r="BK140" s="152">
        <f t="shared" si="9"/>
        <v>0</v>
      </c>
      <c r="BL140" s="13" t="s">
        <v>125</v>
      </c>
      <c r="BM140" s="151" t="s">
        <v>163</v>
      </c>
    </row>
    <row r="141" spans="2:65" s="11" customFormat="1" ht="22.9" customHeight="1">
      <c r="B141" s="126"/>
      <c r="D141" s="127" t="s">
        <v>74</v>
      </c>
      <c r="E141" s="137" t="s">
        <v>164</v>
      </c>
      <c r="F141" s="137" t="s">
        <v>165</v>
      </c>
      <c r="I141" s="129"/>
      <c r="J141" s="138">
        <f>BK141</f>
        <v>0</v>
      </c>
      <c r="L141" s="126"/>
      <c r="M141" s="131"/>
      <c r="N141" s="132"/>
      <c r="O141" s="132"/>
      <c r="P141" s="133">
        <f>SUM(P142:P147)</f>
        <v>0</v>
      </c>
      <c r="Q141" s="132"/>
      <c r="R141" s="133">
        <f>SUM(R142:R147)</f>
        <v>0</v>
      </c>
      <c r="S141" s="132"/>
      <c r="T141" s="134">
        <f>SUM(T142:T147)</f>
        <v>0</v>
      </c>
      <c r="AR141" s="127" t="s">
        <v>83</v>
      </c>
      <c r="AT141" s="135" t="s">
        <v>74</v>
      </c>
      <c r="AU141" s="135" t="s">
        <v>83</v>
      </c>
      <c r="AY141" s="127" t="s">
        <v>117</v>
      </c>
      <c r="BK141" s="136">
        <f>SUM(BK142:BK147)</f>
        <v>0</v>
      </c>
    </row>
    <row r="142" spans="2:65" s="1" customFormat="1" ht="24" customHeight="1">
      <c r="B142" s="139"/>
      <c r="C142" s="140" t="s">
        <v>166</v>
      </c>
      <c r="D142" s="140" t="s">
        <v>120</v>
      </c>
      <c r="E142" s="141" t="s">
        <v>167</v>
      </c>
      <c r="F142" s="142" t="s">
        <v>168</v>
      </c>
      <c r="G142" s="143" t="s">
        <v>169</v>
      </c>
      <c r="H142" s="144">
        <v>0.19500000000000001</v>
      </c>
      <c r="I142" s="145"/>
      <c r="J142" s="146">
        <f t="shared" ref="J142:J147" si="10">ROUND(I142*H142,2)</f>
        <v>0</v>
      </c>
      <c r="K142" s="142" t="s">
        <v>141</v>
      </c>
      <c r="L142" s="28"/>
      <c r="M142" s="147" t="s">
        <v>1</v>
      </c>
      <c r="N142" s="148" t="s">
        <v>40</v>
      </c>
      <c r="O142" s="51"/>
      <c r="P142" s="149">
        <f t="shared" ref="P142:P147" si="11">O142*H142</f>
        <v>0</v>
      </c>
      <c r="Q142" s="149">
        <v>0</v>
      </c>
      <c r="R142" s="149">
        <f t="shared" ref="R142:R147" si="12">Q142*H142</f>
        <v>0</v>
      </c>
      <c r="S142" s="149">
        <v>0</v>
      </c>
      <c r="T142" s="150">
        <f t="shared" ref="T142:T147" si="13">S142*H142</f>
        <v>0</v>
      </c>
      <c r="AR142" s="151" t="s">
        <v>125</v>
      </c>
      <c r="AT142" s="151" t="s">
        <v>120</v>
      </c>
      <c r="AU142" s="151" t="s">
        <v>85</v>
      </c>
      <c r="AY142" s="13" t="s">
        <v>117</v>
      </c>
      <c r="BE142" s="152">
        <f t="shared" ref="BE142:BE147" si="14">IF(N142="základní",J142,0)</f>
        <v>0</v>
      </c>
      <c r="BF142" s="152">
        <f t="shared" ref="BF142:BF147" si="15">IF(N142="snížená",J142,0)</f>
        <v>0</v>
      </c>
      <c r="BG142" s="152">
        <f t="shared" ref="BG142:BG147" si="16">IF(N142="zákl. přenesená",J142,0)</f>
        <v>0</v>
      </c>
      <c r="BH142" s="152">
        <f t="shared" ref="BH142:BH147" si="17">IF(N142="sníž. přenesená",J142,0)</f>
        <v>0</v>
      </c>
      <c r="BI142" s="152">
        <f t="shared" ref="BI142:BI147" si="18">IF(N142="nulová",J142,0)</f>
        <v>0</v>
      </c>
      <c r="BJ142" s="13" t="s">
        <v>83</v>
      </c>
      <c r="BK142" s="152">
        <f t="shared" ref="BK142:BK147" si="19">ROUND(I142*H142,2)</f>
        <v>0</v>
      </c>
      <c r="BL142" s="13" t="s">
        <v>125</v>
      </c>
      <c r="BM142" s="151" t="s">
        <v>170</v>
      </c>
    </row>
    <row r="143" spans="2:65" s="1" customFormat="1" ht="24" customHeight="1">
      <c r="B143" s="139"/>
      <c r="C143" s="140" t="s">
        <v>171</v>
      </c>
      <c r="D143" s="140" t="s">
        <v>120</v>
      </c>
      <c r="E143" s="141" t="s">
        <v>172</v>
      </c>
      <c r="F143" s="142" t="s">
        <v>173</v>
      </c>
      <c r="G143" s="143" t="s">
        <v>169</v>
      </c>
      <c r="H143" s="144">
        <v>0.19500000000000001</v>
      </c>
      <c r="I143" s="145"/>
      <c r="J143" s="146">
        <f t="shared" si="10"/>
        <v>0</v>
      </c>
      <c r="K143" s="142" t="s">
        <v>141</v>
      </c>
      <c r="L143" s="28"/>
      <c r="M143" s="147" t="s">
        <v>1</v>
      </c>
      <c r="N143" s="148" t="s">
        <v>40</v>
      </c>
      <c r="O143" s="51"/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125</v>
      </c>
      <c r="AT143" s="151" t="s">
        <v>120</v>
      </c>
      <c r="AU143" s="151" t="s">
        <v>85</v>
      </c>
      <c r="AY143" s="13" t="s">
        <v>117</v>
      </c>
      <c r="BE143" s="152">
        <f t="shared" si="14"/>
        <v>0</v>
      </c>
      <c r="BF143" s="152">
        <f t="shared" si="15"/>
        <v>0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3" t="s">
        <v>83</v>
      </c>
      <c r="BK143" s="152">
        <f t="shared" si="19"/>
        <v>0</v>
      </c>
      <c r="BL143" s="13" t="s">
        <v>125</v>
      </c>
      <c r="BM143" s="151" t="s">
        <v>174</v>
      </c>
    </row>
    <row r="144" spans="2:65" s="1" customFormat="1" ht="24" customHeight="1">
      <c r="B144" s="139"/>
      <c r="C144" s="140" t="s">
        <v>175</v>
      </c>
      <c r="D144" s="140" t="s">
        <v>120</v>
      </c>
      <c r="E144" s="141" t="s">
        <v>176</v>
      </c>
      <c r="F144" s="142" t="s">
        <v>177</v>
      </c>
      <c r="G144" s="143" t="s">
        <v>169</v>
      </c>
      <c r="H144" s="144">
        <v>0.19500000000000001</v>
      </c>
      <c r="I144" s="145"/>
      <c r="J144" s="146">
        <f t="shared" si="10"/>
        <v>0</v>
      </c>
      <c r="K144" s="142" t="s">
        <v>141</v>
      </c>
      <c r="L144" s="28"/>
      <c r="M144" s="147" t="s">
        <v>1</v>
      </c>
      <c r="N144" s="148" t="s">
        <v>40</v>
      </c>
      <c r="O144" s="51"/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125</v>
      </c>
      <c r="AT144" s="151" t="s">
        <v>120</v>
      </c>
      <c r="AU144" s="151" t="s">
        <v>85</v>
      </c>
      <c r="AY144" s="13" t="s">
        <v>117</v>
      </c>
      <c r="BE144" s="152">
        <f t="shared" si="14"/>
        <v>0</v>
      </c>
      <c r="BF144" s="152">
        <f t="shared" si="15"/>
        <v>0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3" t="s">
        <v>83</v>
      </c>
      <c r="BK144" s="152">
        <f t="shared" si="19"/>
        <v>0</v>
      </c>
      <c r="BL144" s="13" t="s">
        <v>125</v>
      </c>
      <c r="BM144" s="151" t="s">
        <v>178</v>
      </c>
    </row>
    <row r="145" spans="2:65" s="1" customFormat="1" ht="24" customHeight="1">
      <c r="B145" s="139"/>
      <c r="C145" s="140" t="s">
        <v>179</v>
      </c>
      <c r="D145" s="140" t="s">
        <v>120</v>
      </c>
      <c r="E145" s="141" t="s">
        <v>180</v>
      </c>
      <c r="F145" s="142" t="s">
        <v>181</v>
      </c>
      <c r="G145" s="143" t="s">
        <v>169</v>
      </c>
      <c r="H145" s="144">
        <v>0.19500000000000001</v>
      </c>
      <c r="I145" s="145"/>
      <c r="J145" s="146">
        <f t="shared" si="10"/>
        <v>0</v>
      </c>
      <c r="K145" s="142" t="s">
        <v>141</v>
      </c>
      <c r="L145" s="28"/>
      <c r="M145" s="147" t="s">
        <v>1</v>
      </c>
      <c r="N145" s="148" t="s">
        <v>40</v>
      </c>
      <c r="O145" s="51"/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125</v>
      </c>
      <c r="AT145" s="151" t="s">
        <v>120</v>
      </c>
      <c r="AU145" s="151" t="s">
        <v>85</v>
      </c>
      <c r="AY145" s="13" t="s">
        <v>117</v>
      </c>
      <c r="BE145" s="152">
        <f t="shared" si="14"/>
        <v>0</v>
      </c>
      <c r="BF145" s="152">
        <f t="shared" si="15"/>
        <v>0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3" t="s">
        <v>83</v>
      </c>
      <c r="BK145" s="152">
        <f t="shared" si="19"/>
        <v>0</v>
      </c>
      <c r="BL145" s="13" t="s">
        <v>125</v>
      </c>
      <c r="BM145" s="151" t="s">
        <v>182</v>
      </c>
    </row>
    <row r="146" spans="2:65" s="1" customFormat="1" ht="24" customHeight="1">
      <c r="B146" s="139"/>
      <c r="C146" s="140" t="s">
        <v>183</v>
      </c>
      <c r="D146" s="140" t="s">
        <v>120</v>
      </c>
      <c r="E146" s="141" t="s">
        <v>184</v>
      </c>
      <c r="F146" s="142" t="s">
        <v>185</v>
      </c>
      <c r="G146" s="143" t="s">
        <v>169</v>
      </c>
      <c r="H146" s="144">
        <v>0.1</v>
      </c>
      <c r="I146" s="145"/>
      <c r="J146" s="146">
        <f t="shared" si="10"/>
        <v>0</v>
      </c>
      <c r="K146" s="142" t="s">
        <v>141</v>
      </c>
      <c r="L146" s="28"/>
      <c r="M146" s="147" t="s">
        <v>1</v>
      </c>
      <c r="N146" s="148" t="s">
        <v>40</v>
      </c>
      <c r="O146" s="51"/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125</v>
      </c>
      <c r="AT146" s="151" t="s">
        <v>120</v>
      </c>
      <c r="AU146" s="151" t="s">
        <v>85</v>
      </c>
      <c r="AY146" s="13" t="s">
        <v>117</v>
      </c>
      <c r="BE146" s="152">
        <f t="shared" si="14"/>
        <v>0</v>
      </c>
      <c r="BF146" s="152">
        <f t="shared" si="15"/>
        <v>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3" t="s">
        <v>83</v>
      </c>
      <c r="BK146" s="152">
        <f t="shared" si="19"/>
        <v>0</v>
      </c>
      <c r="BL146" s="13" t="s">
        <v>125</v>
      </c>
      <c r="BM146" s="151" t="s">
        <v>186</v>
      </c>
    </row>
    <row r="147" spans="2:65" s="1" customFormat="1" ht="24" customHeight="1">
      <c r="B147" s="139"/>
      <c r="C147" s="140" t="s">
        <v>8</v>
      </c>
      <c r="D147" s="140" t="s">
        <v>120</v>
      </c>
      <c r="E147" s="141" t="s">
        <v>187</v>
      </c>
      <c r="F147" s="142" t="s">
        <v>188</v>
      </c>
      <c r="G147" s="143" t="s">
        <v>169</v>
      </c>
      <c r="H147" s="144">
        <v>0.19500000000000001</v>
      </c>
      <c r="I147" s="145"/>
      <c r="J147" s="146">
        <f t="shared" si="10"/>
        <v>0</v>
      </c>
      <c r="K147" s="142" t="s">
        <v>141</v>
      </c>
      <c r="L147" s="28"/>
      <c r="M147" s="147" t="s">
        <v>1</v>
      </c>
      <c r="N147" s="148" t="s">
        <v>40</v>
      </c>
      <c r="O147" s="51"/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125</v>
      </c>
      <c r="AT147" s="151" t="s">
        <v>120</v>
      </c>
      <c r="AU147" s="151" t="s">
        <v>85</v>
      </c>
      <c r="AY147" s="13" t="s">
        <v>117</v>
      </c>
      <c r="BE147" s="152">
        <f t="shared" si="14"/>
        <v>0</v>
      </c>
      <c r="BF147" s="152">
        <f t="shared" si="15"/>
        <v>0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3" t="s">
        <v>83</v>
      </c>
      <c r="BK147" s="152">
        <f t="shared" si="19"/>
        <v>0</v>
      </c>
      <c r="BL147" s="13" t="s">
        <v>125</v>
      </c>
      <c r="BM147" s="151" t="s">
        <v>189</v>
      </c>
    </row>
    <row r="148" spans="2:65" s="11" customFormat="1" ht="22.9" customHeight="1">
      <c r="B148" s="126"/>
      <c r="D148" s="127"/>
      <c r="E148" s="137"/>
      <c r="F148" s="137" t="s">
        <v>190</v>
      </c>
      <c r="I148" s="129"/>
      <c r="J148" s="138"/>
      <c r="L148" s="126"/>
      <c r="M148" s="131"/>
      <c r="N148" s="132"/>
      <c r="O148" s="132"/>
      <c r="P148" s="133">
        <f>SUM(P149:P150)</f>
        <v>0</v>
      </c>
      <c r="Q148" s="132"/>
      <c r="R148" s="133">
        <f>SUM(R149:R150)</f>
        <v>0</v>
      </c>
      <c r="S148" s="132"/>
      <c r="T148" s="134">
        <f>SUM(T149:T150)</f>
        <v>0</v>
      </c>
      <c r="AR148" s="127" t="s">
        <v>130</v>
      </c>
      <c r="AT148" s="135" t="s">
        <v>74</v>
      </c>
      <c r="AU148" s="135" t="s">
        <v>83</v>
      </c>
      <c r="AY148" s="127" t="s">
        <v>117</v>
      </c>
      <c r="BK148" s="136">
        <f>SUM(BK149:BK150)</f>
        <v>0</v>
      </c>
    </row>
    <row r="149" spans="2:65" s="1" customFormat="1" ht="36" customHeight="1">
      <c r="B149" s="139"/>
      <c r="C149" s="140" t="s">
        <v>191</v>
      </c>
      <c r="D149" s="140"/>
      <c r="E149" s="141"/>
      <c r="F149" s="142" t="s">
        <v>192</v>
      </c>
      <c r="G149" s="143" t="s">
        <v>1</v>
      </c>
      <c r="H149" s="144"/>
      <c r="I149" s="145"/>
      <c r="J149" s="146"/>
      <c r="K149" s="142" t="s">
        <v>1</v>
      </c>
      <c r="L149" s="28"/>
      <c r="M149" s="147" t="s">
        <v>1</v>
      </c>
      <c r="N149" s="148" t="s">
        <v>40</v>
      </c>
      <c r="O149" s="51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AR149" s="151" t="s">
        <v>193</v>
      </c>
      <c r="AT149" s="151" t="s">
        <v>120</v>
      </c>
      <c r="AU149" s="151" t="s">
        <v>85</v>
      </c>
      <c r="AY149" s="13" t="s">
        <v>117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3" t="s">
        <v>83</v>
      </c>
      <c r="BK149" s="152">
        <f>ROUND(I149*H149,2)</f>
        <v>0</v>
      </c>
      <c r="BL149" s="13" t="s">
        <v>193</v>
      </c>
      <c r="BM149" s="151" t="s">
        <v>194</v>
      </c>
    </row>
    <row r="150" spans="2:65" s="1" customFormat="1" ht="36" customHeight="1">
      <c r="B150" s="139"/>
      <c r="C150" s="140" t="s">
        <v>195</v>
      </c>
      <c r="D150" s="140"/>
      <c r="E150" s="141"/>
      <c r="F150" s="142" t="s">
        <v>196</v>
      </c>
      <c r="G150" s="143" t="s">
        <v>1</v>
      </c>
      <c r="H150" s="144"/>
      <c r="I150" s="145"/>
      <c r="J150" s="146"/>
      <c r="K150" s="142" t="s">
        <v>1</v>
      </c>
      <c r="L150" s="28"/>
      <c r="M150" s="147" t="s">
        <v>1</v>
      </c>
      <c r="N150" s="148" t="s">
        <v>40</v>
      </c>
      <c r="O150" s="51"/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AR150" s="151" t="s">
        <v>193</v>
      </c>
      <c r="AT150" s="151" t="s">
        <v>120</v>
      </c>
      <c r="AU150" s="151" t="s">
        <v>85</v>
      </c>
      <c r="AY150" s="13" t="s">
        <v>117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3" t="s">
        <v>83</v>
      </c>
      <c r="BK150" s="152">
        <f>ROUND(I150*H150,2)</f>
        <v>0</v>
      </c>
      <c r="BL150" s="13" t="s">
        <v>193</v>
      </c>
      <c r="BM150" s="151" t="s">
        <v>197</v>
      </c>
    </row>
    <row r="151" spans="2:65" s="11" customFormat="1" ht="25.9" customHeight="1">
      <c r="B151" s="126"/>
      <c r="D151" s="127" t="s">
        <v>74</v>
      </c>
      <c r="E151" s="128" t="s">
        <v>198</v>
      </c>
      <c r="F151" s="128" t="s">
        <v>199</v>
      </c>
      <c r="I151" s="129"/>
      <c r="J151" s="130">
        <f>BK151</f>
        <v>0</v>
      </c>
      <c r="L151" s="126"/>
      <c r="M151" s="131"/>
      <c r="N151" s="132"/>
      <c r="O151" s="132"/>
      <c r="P151" s="133">
        <f>P152+P211+P219+P229</f>
        <v>0</v>
      </c>
      <c r="Q151" s="132"/>
      <c r="R151" s="133">
        <f>R152+R211+R219+R229</f>
        <v>0.16781999999999997</v>
      </c>
      <c r="S151" s="132"/>
      <c r="T151" s="134">
        <f>T152+T211+T219+T229</f>
        <v>0</v>
      </c>
      <c r="AR151" s="127" t="s">
        <v>85</v>
      </c>
      <c r="AT151" s="135" t="s">
        <v>74</v>
      </c>
      <c r="AU151" s="135" t="s">
        <v>75</v>
      </c>
      <c r="AY151" s="127" t="s">
        <v>117</v>
      </c>
      <c r="BK151" s="136">
        <f>BK152+BK211+BK219+BK229</f>
        <v>0</v>
      </c>
    </row>
    <row r="152" spans="2:65" s="11" customFormat="1" ht="22.9" customHeight="1">
      <c r="B152" s="126"/>
      <c r="D152" s="127" t="s">
        <v>74</v>
      </c>
      <c r="E152" s="137" t="s">
        <v>200</v>
      </c>
      <c r="F152" s="137" t="s">
        <v>201</v>
      </c>
      <c r="I152" s="129"/>
      <c r="J152" s="138">
        <f>BK152</f>
        <v>0</v>
      </c>
      <c r="L152" s="126"/>
      <c r="M152" s="131"/>
      <c r="N152" s="132"/>
      <c r="O152" s="132"/>
      <c r="P152" s="133">
        <f>SUM(P153:P210)</f>
        <v>0</v>
      </c>
      <c r="Q152" s="132"/>
      <c r="R152" s="133">
        <f>SUM(R153:R210)</f>
        <v>6.1299999999999993E-2</v>
      </c>
      <c r="S152" s="132"/>
      <c r="T152" s="134">
        <f>SUM(T153:T210)</f>
        <v>0</v>
      </c>
      <c r="AR152" s="127" t="s">
        <v>85</v>
      </c>
      <c r="AT152" s="135" t="s">
        <v>74</v>
      </c>
      <c r="AU152" s="135" t="s">
        <v>83</v>
      </c>
      <c r="AY152" s="127" t="s">
        <v>117</v>
      </c>
      <c r="BK152" s="136">
        <f>SUM(BK153:BK210)</f>
        <v>0</v>
      </c>
    </row>
    <row r="153" spans="2:65" s="1" customFormat="1" ht="24" customHeight="1">
      <c r="B153" s="139"/>
      <c r="C153" s="140" t="s">
        <v>202</v>
      </c>
      <c r="D153" s="140" t="s">
        <v>120</v>
      </c>
      <c r="E153" s="141" t="s">
        <v>203</v>
      </c>
      <c r="F153" s="142" t="s">
        <v>204</v>
      </c>
      <c r="G153" s="143" t="s">
        <v>159</v>
      </c>
      <c r="H153" s="144">
        <v>12.5</v>
      </c>
      <c r="I153" s="145"/>
      <c r="J153" s="146">
        <f t="shared" ref="J153:J184" si="20">ROUND(I153*H153,2)</f>
        <v>0</v>
      </c>
      <c r="K153" s="142" t="s">
        <v>124</v>
      </c>
      <c r="L153" s="28"/>
      <c r="M153" s="147" t="s">
        <v>1</v>
      </c>
      <c r="N153" s="148" t="s">
        <v>40</v>
      </c>
      <c r="O153" s="51"/>
      <c r="P153" s="149">
        <f t="shared" ref="P153:P184" si="21">O153*H153</f>
        <v>0</v>
      </c>
      <c r="Q153" s="149">
        <v>0</v>
      </c>
      <c r="R153" s="149">
        <f t="shared" ref="R153:R184" si="22">Q153*H153</f>
        <v>0</v>
      </c>
      <c r="S153" s="149">
        <v>0</v>
      </c>
      <c r="T153" s="150">
        <f t="shared" ref="T153:T184" si="23">S153*H153</f>
        <v>0</v>
      </c>
      <c r="AR153" s="151" t="s">
        <v>191</v>
      </c>
      <c r="AT153" s="151" t="s">
        <v>120</v>
      </c>
      <c r="AU153" s="151" t="s">
        <v>85</v>
      </c>
      <c r="AY153" s="13" t="s">
        <v>117</v>
      </c>
      <c r="BE153" s="152">
        <f t="shared" ref="BE153:BE184" si="24">IF(N153="základní",J153,0)</f>
        <v>0</v>
      </c>
      <c r="BF153" s="152">
        <f t="shared" ref="BF153:BF184" si="25">IF(N153="snížená",J153,0)</f>
        <v>0</v>
      </c>
      <c r="BG153" s="152">
        <f t="shared" ref="BG153:BG184" si="26">IF(N153="zákl. přenesená",J153,0)</f>
        <v>0</v>
      </c>
      <c r="BH153" s="152">
        <f t="shared" ref="BH153:BH184" si="27">IF(N153="sníž. přenesená",J153,0)</f>
        <v>0</v>
      </c>
      <c r="BI153" s="152">
        <f t="shared" ref="BI153:BI184" si="28">IF(N153="nulová",J153,0)</f>
        <v>0</v>
      </c>
      <c r="BJ153" s="13" t="s">
        <v>83</v>
      </c>
      <c r="BK153" s="152">
        <f t="shared" ref="BK153:BK184" si="29">ROUND(I153*H153,2)</f>
        <v>0</v>
      </c>
      <c r="BL153" s="13" t="s">
        <v>191</v>
      </c>
      <c r="BM153" s="151" t="s">
        <v>205</v>
      </c>
    </row>
    <row r="154" spans="2:65" s="1" customFormat="1" ht="16.5" customHeight="1">
      <c r="B154" s="139"/>
      <c r="C154" s="153" t="s">
        <v>206</v>
      </c>
      <c r="D154" s="153" t="s">
        <v>115</v>
      </c>
      <c r="E154" s="154" t="s">
        <v>207</v>
      </c>
      <c r="F154" s="155" t="s">
        <v>208</v>
      </c>
      <c r="G154" s="156" t="s">
        <v>159</v>
      </c>
      <c r="H154" s="157">
        <v>10</v>
      </c>
      <c r="I154" s="158"/>
      <c r="J154" s="159">
        <f t="shared" si="20"/>
        <v>0</v>
      </c>
      <c r="K154" s="155" t="s">
        <v>1</v>
      </c>
      <c r="L154" s="160"/>
      <c r="M154" s="161" t="s">
        <v>1</v>
      </c>
      <c r="N154" s="162" t="s">
        <v>40</v>
      </c>
      <c r="O154" s="51"/>
      <c r="P154" s="149">
        <f t="shared" si="21"/>
        <v>0</v>
      </c>
      <c r="Q154" s="149">
        <v>3.8999999999999999E-4</v>
      </c>
      <c r="R154" s="149">
        <f t="shared" si="22"/>
        <v>3.8999999999999998E-3</v>
      </c>
      <c r="S154" s="149">
        <v>0</v>
      </c>
      <c r="T154" s="150">
        <f t="shared" si="23"/>
        <v>0</v>
      </c>
      <c r="AR154" s="151" t="s">
        <v>209</v>
      </c>
      <c r="AT154" s="151" t="s">
        <v>115</v>
      </c>
      <c r="AU154" s="151" t="s">
        <v>85</v>
      </c>
      <c r="AY154" s="13" t="s">
        <v>117</v>
      </c>
      <c r="BE154" s="152">
        <f t="shared" si="24"/>
        <v>0</v>
      </c>
      <c r="BF154" s="152">
        <f t="shared" si="25"/>
        <v>0</v>
      </c>
      <c r="BG154" s="152">
        <f t="shared" si="26"/>
        <v>0</v>
      </c>
      <c r="BH154" s="152">
        <f t="shared" si="27"/>
        <v>0</v>
      </c>
      <c r="BI154" s="152">
        <f t="shared" si="28"/>
        <v>0</v>
      </c>
      <c r="BJ154" s="13" t="s">
        <v>83</v>
      </c>
      <c r="BK154" s="152">
        <f t="shared" si="29"/>
        <v>0</v>
      </c>
      <c r="BL154" s="13" t="s">
        <v>191</v>
      </c>
      <c r="BM154" s="151" t="s">
        <v>210</v>
      </c>
    </row>
    <row r="155" spans="2:65" s="1" customFormat="1" ht="16.5" customHeight="1">
      <c r="B155" s="139"/>
      <c r="C155" s="153" t="s">
        <v>211</v>
      </c>
      <c r="D155" s="153" t="s">
        <v>115</v>
      </c>
      <c r="E155" s="154" t="s">
        <v>212</v>
      </c>
      <c r="F155" s="155" t="s">
        <v>213</v>
      </c>
      <c r="G155" s="156" t="s">
        <v>159</v>
      </c>
      <c r="H155" s="157">
        <v>2.5</v>
      </c>
      <c r="I155" s="158"/>
      <c r="J155" s="159">
        <f t="shared" si="20"/>
        <v>0</v>
      </c>
      <c r="K155" s="155" t="s">
        <v>1</v>
      </c>
      <c r="L155" s="160"/>
      <c r="M155" s="161" t="s">
        <v>1</v>
      </c>
      <c r="N155" s="162" t="s">
        <v>40</v>
      </c>
      <c r="O155" s="51"/>
      <c r="P155" s="149">
        <f t="shared" si="21"/>
        <v>0</v>
      </c>
      <c r="Q155" s="149">
        <v>3.8999999999999999E-4</v>
      </c>
      <c r="R155" s="149">
        <f t="shared" si="22"/>
        <v>9.7499999999999996E-4</v>
      </c>
      <c r="S155" s="149">
        <v>0</v>
      </c>
      <c r="T155" s="150">
        <f t="shared" si="23"/>
        <v>0</v>
      </c>
      <c r="AR155" s="151" t="s">
        <v>209</v>
      </c>
      <c r="AT155" s="151" t="s">
        <v>115</v>
      </c>
      <c r="AU155" s="151" t="s">
        <v>85</v>
      </c>
      <c r="AY155" s="13" t="s">
        <v>117</v>
      </c>
      <c r="BE155" s="152">
        <f t="shared" si="24"/>
        <v>0</v>
      </c>
      <c r="BF155" s="152">
        <f t="shared" si="25"/>
        <v>0</v>
      </c>
      <c r="BG155" s="152">
        <f t="shared" si="26"/>
        <v>0</v>
      </c>
      <c r="BH155" s="152">
        <f t="shared" si="27"/>
        <v>0</v>
      </c>
      <c r="BI155" s="152">
        <f t="shared" si="28"/>
        <v>0</v>
      </c>
      <c r="BJ155" s="13" t="s">
        <v>83</v>
      </c>
      <c r="BK155" s="152">
        <f t="shared" si="29"/>
        <v>0</v>
      </c>
      <c r="BL155" s="13" t="s">
        <v>191</v>
      </c>
      <c r="BM155" s="151" t="s">
        <v>214</v>
      </c>
    </row>
    <row r="156" spans="2:65" s="1" customFormat="1" ht="16.5" customHeight="1">
      <c r="B156" s="139"/>
      <c r="C156" s="140" t="s">
        <v>7</v>
      </c>
      <c r="D156" s="140" t="s">
        <v>120</v>
      </c>
      <c r="E156" s="141" t="s">
        <v>215</v>
      </c>
      <c r="F156" s="142" t="s">
        <v>216</v>
      </c>
      <c r="G156" s="143" t="s">
        <v>140</v>
      </c>
      <c r="H156" s="144">
        <v>4</v>
      </c>
      <c r="I156" s="145"/>
      <c r="J156" s="146">
        <f t="shared" si="20"/>
        <v>0</v>
      </c>
      <c r="K156" s="142" t="s">
        <v>124</v>
      </c>
      <c r="L156" s="28"/>
      <c r="M156" s="147" t="s">
        <v>1</v>
      </c>
      <c r="N156" s="148" t="s">
        <v>40</v>
      </c>
      <c r="O156" s="51"/>
      <c r="P156" s="149">
        <f t="shared" si="21"/>
        <v>0</v>
      </c>
      <c r="Q156" s="149">
        <v>0</v>
      </c>
      <c r="R156" s="149">
        <f t="shared" si="22"/>
        <v>0</v>
      </c>
      <c r="S156" s="149">
        <v>0</v>
      </c>
      <c r="T156" s="150">
        <f t="shared" si="23"/>
        <v>0</v>
      </c>
      <c r="AR156" s="151" t="s">
        <v>191</v>
      </c>
      <c r="AT156" s="151" t="s">
        <v>120</v>
      </c>
      <c r="AU156" s="151" t="s">
        <v>85</v>
      </c>
      <c r="AY156" s="13" t="s">
        <v>117</v>
      </c>
      <c r="BE156" s="152">
        <f t="shared" si="24"/>
        <v>0</v>
      </c>
      <c r="BF156" s="152">
        <f t="shared" si="25"/>
        <v>0</v>
      </c>
      <c r="BG156" s="152">
        <f t="shared" si="26"/>
        <v>0</v>
      </c>
      <c r="BH156" s="152">
        <f t="shared" si="27"/>
        <v>0</v>
      </c>
      <c r="BI156" s="152">
        <f t="shared" si="28"/>
        <v>0</v>
      </c>
      <c r="BJ156" s="13" t="s">
        <v>83</v>
      </c>
      <c r="BK156" s="152">
        <f t="shared" si="29"/>
        <v>0</v>
      </c>
      <c r="BL156" s="13" t="s">
        <v>191</v>
      </c>
      <c r="BM156" s="151" t="s">
        <v>217</v>
      </c>
    </row>
    <row r="157" spans="2:65" s="1" customFormat="1" ht="24" customHeight="1">
      <c r="B157" s="139"/>
      <c r="C157" s="153" t="s">
        <v>218</v>
      </c>
      <c r="D157" s="153" t="s">
        <v>115</v>
      </c>
      <c r="E157" s="154" t="s">
        <v>219</v>
      </c>
      <c r="F157" s="155" t="s">
        <v>220</v>
      </c>
      <c r="G157" s="156" t="s">
        <v>140</v>
      </c>
      <c r="H157" s="157">
        <v>4</v>
      </c>
      <c r="I157" s="158"/>
      <c r="J157" s="159">
        <f t="shared" si="20"/>
        <v>0</v>
      </c>
      <c r="K157" s="155" t="s">
        <v>124</v>
      </c>
      <c r="L157" s="160"/>
      <c r="M157" s="161" t="s">
        <v>1</v>
      </c>
      <c r="N157" s="162" t="s">
        <v>40</v>
      </c>
      <c r="O157" s="51"/>
      <c r="P157" s="149">
        <f t="shared" si="21"/>
        <v>0</v>
      </c>
      <c r="Q157" s="149">
        <v>9.0000000000000006E-5</v>
      </c>
      <c r="R157" s="149">
        <f t="shared" si="22"/>
        <v>3.6000000000000002E-4</v>
      </c>
      <c r="S157" s="149">
        <v>0</v>
      </c>
      <c r="T157" s="150">
        <f t="shared" si="23"/>
        <v>0</v>
      </c>
      <c r="AR157" s="151" t="s">
        <v>209</v>
      </c>
      <c r="AT157" s="151" t="s">
        <v>115</v>
      </c>
      <c r="AU157" s="151" t="s">
        <v>85</v>
      </c>
      <c r="AY157" s="13" t="s">
        <v>117</v>
      </c>
      <c r="BE157" s="152">
        <f t="shared" si="24"/>
        <v>0</v>
      </c>
      <c r="BF157" s="152">
        <f t="shared" si="25"/>
        <v>0</v>
      </c>
      <c r="BG157" s="152">
        <f t="shared" si="26"/>
        <v>0</v>
      </c>
      <c r="BH157" s="152">
        <f t="shared" si="27"/>
        <v>0</v>
      </c>
      <c r="BI157" s="152">
        <f t="shared" si="28"/>
        <v>0</v>
      </c>
      <c r="BJ157" s="13" t="s">
        <v>83</v>
      </c>
      <c r="BK157" s="152">
        <f t="shared" si="29"/>
        <v>0</v>
      </c>
      <c r="BL157" s="13" t="s">
        <v>191</v>
      </c>
      <c r="BM157" s="151" t="s">
        <v>221</v>
      </c>
    </row>
    <row r="158" spans="2:65" s="1" customFormat="1" ht="16.5" customHeight="1">
      <c r="B158" s="139"/>
      <c r="C158" s="140" t="s">
        <v>222</v>
      </c>
      <c r="D158" s="140" t="s">
        <v>120</v>
      </c>
      <c r="E158" s="141" t="s">
        <v>223</v>
      </c>
      <c r="F158" s="142" t="s">
        <v>224</v>
      </c>
      <c r="G158" s="143" t="s">
        <v>140</v>
      </c>
      <c r="H158" s="144">
        <v>1</v>
      </c>
      <c r="I158" s="145"/>
      <c r="J158" s="146">
        <f t="shared" si="20"/>
        <v>0</v>
      </c>
      <c r="K158" s="142" t="s">
        <v>154</v>
      </c>
      <c r="L158" s="28"/>
      <c r="M158" s="147" t="s">
        <v>1</v>
      </c>
      <c r="N158" s="148" t="s">
        <v>40</v>
      </c>
      <c r="O158" s="51"/>
      <c r="P158" s="149">
        <f t="shared" si="21"/>
        <v>0</v>
      </c>
      <c r="Q158" s="149">
        <v>0</v>
      </c>
      <c r="R158" s="149">
        <f t="shared" si="22"/>
        <v>0</v>
      </c>
      <c r="S158" s="149">
        <v>0</v>
      </c>
      <c r="T158" s="150">
        <f t="shared" si="23"/>
        <v>0</v>
      </c>
      <c r="AR158" s="151" t="s">
        <v>191</v>
      </c>
      <c r="AT158" s="151" t="s">
        <v>120</v>
      </c>
      <c r="AU158" s="151" t="s">
        <v>85</v>
      </c>
      <c r="AY158" s="13" t="s">
        <v>117</v>
      </c>
      <c r="BE158" s="152">
        <f t="shared" si="24"/>
        <v>0</v>
      </c>
      <c r="BF158" s="152">
        <f t="shared" si="25"/>
        <v>0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3" t="s">
        <v>83</v>
      </c>
      <c r="BK158" s="152">
        <f t="shared" si="29"/>
        <v>0</v>
      </c>
      <c r="BL158" s="13" t="s">
        <v>191</v>
      </c>
      <c r="BM158" s="151" t="s">
        <v>225</v>
      </c>
    </row>
    <row r="159" spans="2:65" s="1" customFormat="1" ht="16.5" customHeight="1">
      <c r="B159" s="139"/>
      <c r="C159" s="153" t="s">
        <v>226</v>
      </c>
      <c r="D159" s="153" t="s">
        <v>115</v>
      </c>
      <c r="E159" s="154" t="s">
        <v>227</v>
      </c>
      <c r="F159" s="155" t="s">
        <v>228</v>
      </c>
      <c r="G159" s="156" t="s">
        <v>140</v>
      </c>
      <c r="H159" s="157">
        <v>1</v>
      </c>
      <c r="I159" s="158"/>
      <c r="J159" s="159">
        <f t="shared" si="20"/>
        <v>0</v>
      </c>
      <c r="K159" s="155" t="s">
        <v>154</v>
      </c>
      <c r="L159" s="160"/>
      <c r="M159" s="161" t="s">
        <v>1</v>
      </c>
      <c r="N159" s="162" t="s">
        <v>40</v>
      </c>
      <c r="O159" s="51"/>
      <c r="P159" s="149">
        <f t="shared" si="21"/>
        <v>0</v>
      </c>
      <c r="Q159" s="149">
        <v>1.1E-4</v>
      </c>
      <c r="R159" s="149">
        <f t="shared" si="22"/>
        <v>1.1E-4</v>
      </c>
      <c r="S159" s="149">
        <v>0</v>
      </c>
      <c r="T159" s="150">
        <f t="shared" si="23"/>
        <v>0</v>
      </c>
      <c r="AR159" s="151" t="s">
        <v>209</v>
      </c>
      <c r="AT159" s="151" t="s">
        <v>115</v>
      </c>
      <c r="AU159" s="151" t="s">
        <v>85</v>
      </c>
      <c r="AY159" s="13" t="s">
        <v>117</v>
      </c>
      <c r="BE159" s="152">
        <f t="shared" si="24"/>
        <v>0</v>
      </c>
      <c r="BF159" s="152">
        <f t="shared" si="25"/>
        <v>0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3" t="s">
        <v>83</v>
      </c>
      <c r="BK159" s="152">
        <f t="shared" si="29"/>
        <v>0</v>
      </c>
      <c r="BL159" s="13" t="s">
        <v>191</v>
      </c>
      <c r="BM159" s="151" t="s">
        <v>229</v>
      </c>
    </row>
    <row r="160" spans="2:65" s="1" customFormat="1" ht="16.5" customHeight="1">
      <c r="B160" s="139"/>
      <c r="C160" s="140" t="s">
        <v>230</v>
      </c>
      <c r="D160" s="140" t="s">
        <v>120</v>
      </c>
      <c r="E160" s="141" t="s">
        <v>231</v>
      </c>
      <c r="F160" s="142" t="s">
        <v>232</v>
      </c>
      <c r="G160" s="143" t="s">
        <v>140</v>
      </c>
      <c r="H160" s="144">
        <v>8</v>
      </c>
      <c r="I160" s="145"/>
      <c r="J160" s="146">
        <f t="shared" si="20"/>
        <v>0</v>
      </c>
      <c r="K160" s="142" t="s">
        <v>124</v>
      </c>
      <c r="L160" s="28"/>
      <c r="M160" s="147" t="s">
        <v>1</v>
      </c>
      <c r="N160" s="148" t="s">
        <v>40</v>
      </c>
      <c r="O160" s="51"/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191</v>
      </c>
      <c r="AT160" s="151" t="s">
        <v>120</v>
      </c>
      <c r="AU160" s="151" t="s">
        <v>85</v>
      </c>
      <c r="AY160" s="13" t="s">
        <v>117</v>
      </c>
      <c r="BE160" s="152">
        <f t="shared" si="24"/>
        <v>0</v>
      </c>
      <c r="BF160" s="152">
        <f t="shared" si="25"/>
        <v>0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3" t="s">
        <v>83</v>
      </c>
      <c r="BK160" s="152">
        <f t="shared" si="29"/>
        <v>0</v>
      </c>
      <c r="BL160" s="13" t="s">
        <v>191</v>
      </c>
      <c r="BM160" s="151" t="s">
        <v>233</v>
      </c>
    </row>
    <row r="161" spans="2:65" s="1" customFormat="1" ht="16.5" customHeight="1">
      <c r="B161" s="139"/>
      <c r="C161" s="153" t="s">
        <v>234</v>
      </c>
      <c r="D161" s="153" t="s">
        <v>115</v>
      </c>
      <c r="E161" s="154" t="s">
        <v>235</v>
      </c>
      <c r="F161" s="155" t="s">
        <v>236</v>
      </c>
      <c r="G161" s="156" t="s">
        <v>140</v>
      </c>
      <c r="H161" s="157">
        <v>8</v>
      </c>
      <c r="I161" s="158"/>
      <c r="J161" s="159">
        <f t="shared" si="20"/>
        <v>0</v>
      </c>
      <c r="K161" s="155" t="s">
        <v>124</v>
      </c>
      <c r="L161" s="160"/>
      <c r="M161" s="161" t="s">
        <v>1</v>
      </c>
      <c r="N161" s="162" t="s">
        <v>40</v>
      </c>
      <c r="O161" s="51"/>
      <c r="P161" s="149">
        <f t="shared" si="21"/>
        <v>0</v>
      </c>
      <c r="Q161" s="149">
        <v>3.0000000000000001E-5</v>
      </c>
      <c r="R161" s="149">
        <f t="shared" si="22"/>
        <v>2.4000000000000001E-4</v>
      </c>
      <c r="S161" s="149">
        <v>0</v>
      </c>
      <c r="T161" s="150">
        <f t="shared" si="23"/>
        <v>0</v>
      </c>
      <c r="AR161" s="151" t="s">
        <v>209</v>
      </c>
      <c r="AT161" s="151" t="s">
        <v>115</v>
      </c>
      <c r="AU161" s="151" t="s">
        <v>85</v>
      </c>
      <c r="AY161" s="13" t="s">
        <v>117</v>
      </c>
      <c r="BE161" s="152">
        <f t="shared" si="24"/>
        <v>0</v>
      </c>
      <c r="BF161" s="152">
        <f t="shared" si="25"/>
        <v>0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3" t="s">
        <v>83</v>
      </c>
      <c r="BK161" s="152">
        <f t="shared" si="29"/>
        <v>0</v>
      </c>
      <c r="BL161" s="13" t="s">
        <v>191</v>
      </c>
      <c r="BM161" s="151" t="s">
        <v>237</v>
      </c>
    </row>
    <row r="162" spans="2:65" s="1" customFormat="1" ht="24" customHeight="1">
      <c r="B162" s="139"/>
      <c r="C162" s="140" t="s">
        <v>238</v>
      </c>
      <c r="D162" s="140" t="s">
        <v>120</v>
      </c>
      <c r="E162" s="141" t="s">
        <v>239</v>
      </c>
      <c r="F162" s="142" t="s">
        <v>240</v>
      </c>
      <c r="G162" s="143" t="s">
        <v>159</v>
      </c>
      <c r="H162" s="144">
        <v>3</v>
      </c>
      <c r="I162" s="145"/>
      <c r="J162" s="146">
        <f t="shared" si="20"/>
        <v>0</v>
      </c>
      <c r="K162" s="142" t="s">
        <v>124</v>
      </c>
      <c r="L162" s="28"/>
      <c r="M162" s="147" t="s">
        <v>1</v>
      </c>
      <c r="N162" s="148" t="s">
        <v>40</v>
      </c>
      <c r="O162" s="51"/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191</v>
      </c>
      <c r="AT162" s="151" t="s">
        <v>120</v>
      </c>
      <c r="AU162" s="151" t="s">
        <v>85</v>
      </c>
      <c r="AY162" s="13" t="s">
        <v>117</v>
      </c>
      <c r="BE162" s="152">
        <f t="shared" si="24"/>
        <v>0</v>
      </c>
      <c r="BF162" s="152">
        <f t="shared" si="25"/>
        <v>0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3" t="s">
        <v>83</v>
      </c>
      <c r="BK162" s="152">
        <f t="shared" si="29"/>
        <v>0</v>
      </c>
      <c r="BL162" s="13" t="s">
        <v>191</v>
      </c>
      <c r="BM162" s="151" t="s">
        <v>241</v>
      </c>
    </row>
    <row r="163" spans="2:65" s="1" customFormat="1" ht="16.5" customHeight="1">
      <c r="B163" s="139"/>
      <c r="C163" s="153" t="s">
        <v>242</v>
      </c>
      <c r="D163" s="153" t="s">
        <v>115</v>
      </c>
      <c r="E163" s="154" t="s">
        <v>243</v>
      </c>
      <c r="F163" s="155" t="s">
        <v>244</v>
      </c>
      <c r="G163" s="156" t="s">
        <v>159</v>
      </c>
      <c r="H163" s="157">
        <v>3</v>
      </c>
      <c r="I163" s="158"/>
      <c r="J163" s="159">
        <f t="shared" si="20"/>
        <v>0</v>
      </c>
      <c r="K163" s="155" t="s">
        <v>1</v>
      </c>
      <c r="L163" s="160"/>
      <c r="M163" s="161" t="s">
        <v>1</v>
      </c>
      <c r="N163" s="162" t="s">
        <v>40</v>
      </c>
      <c r="O163" s="51"/>
      <c r="P163" s="149">
        <f t="shared" si="21"/>
        <v>0</v>
      </c>
      <c r="Q163" s="149">
        <v>2.4000000000000001E-4</v>
      </c>
      <c r="R163" s="149">
        <f t="shared" si="22"/>
        <v>7.2000000000000005E-4</v>
      </c>
      <c r="S163" s="149">
        <v>0</v>
      </c>
      <c r="T163" s="150">
        <f t="shared" si="23"/>
        <v>0</v>
      </c>
      <c r="AR163" s="151" t="s">
        <v>209</v>
      </c>
      <c r="AT163" s="151" t="s">
        <v>115</v>
      </c>
      <c r="AU163" s="151" t="s">
        <v>85</v>
      </c>
      <c r="AY163" s="13" t="s">
        <v>117</v>
      </c>
      <c r="BE163" s="152">
        <f t="shared" si="24"/>
        <v>0</v>
      </c>
      <c r="BF163" s="152">
        <f t="shared" si="25"/>
        <v>0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3" t="s">
        <v>83</v>
      </c>
      <c r="BK163" s="152">
        <f t="shared" si="29"/>
        <v>0</v>
      </c>
      <c r="BL163" s="13" t="s">
        <v>191</v>
      </c>
      <c r="BM163" s="151" t="s">
        <v>245</v>
      </c>
    </row>
    <row r="164" spans="2:65" s="1" customFormat="1" ht="24" customHeight="1">
      <c r="B164" s="139"/>
      <c r="C164" s="140" t="s">
        <v>246</v>
      </c>
      <c r="D164" s="140" t="s">
        <v>120</v>
      </c>
      <c r="E164" s="141" t="s">
        <v>247</v>
      </c>
      <c r="F164" s="142" t="s">
        <v>248</v>
      </c>
      <c r="G164" s="143" t="s">
        <v>159</v>
      </c>
      <c r="H164" s="144">
        <v>106</v>
      </c>
      <c r="I164" s="145"/>
      <c r="J164" s="146">
        <f t="shared" si="20"/>
        <v>0</v>
      </c>
      <c r="K164" s="142" t="s">
        <v>154</v>
      </c>
      <c r="L164" s="28"/>
      <c r="M164" s="147" t="s">
        <v>1</v>
      </c>
      <c r="N164" s="148" t="s">
        <v>40</v>
      </c>
      <c r="O164" s="51"/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191</v>
      </c>
      <c r="AT164" s="151" t="s">
        <v>120</v>
      </c>
      <c r="AU164" s="151" t="s">
        <v>85</v>
      </c>
      <c r="AY164" s="13" t="s">
        <v>117</v>
      </c>
      <c r="BE164" s="152">
        <f t="shared" si="24"/>
        <v>0</v>
      </c>
      <c r="BF164" s="152">
        <f t="shared" si="25"/>
        <v>0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3" t="s">
        <v>83</v>
      </c>
      <c r="BK164" s="152">
        <f t="shared" si="29"/>
        <v>0</v>
      </c>
      <c r="BL164" s="13" t="s">
        <v>191</v>
      </c>
      <c r="BM164" s="151" t="s">
        <v>249</v>
      </c>
    </row>
    <row r="165" spans="2:65" s="1" customFormat="1" ht="16.5" customHeight="1">
      <c r="B165" s="139"/>
      <c r="C165" s="153" t="s">
        <v>250</v>
      </c>
      <c r="D165" s="153" t="s">
        <v>115</v>
      </c>
      <c r="E165" s="154" t="s">
        <v>251</v>
      </c>
      <c r="F165" s="155" t="s">
        <v>252</v>
      </c>
      <c r="G165" s="156" t="s">
        <v>159</v>
      </c>
      <c r="H165" s="157">
        <v>45</v>
      </c>
      <c r="I165" s="158"/>
      <c r="J165" s="159">
        <f t="shared" si="20"/>
        <v>0</v>
      </c>
      <c r="K165" s="155" t="s">
        <v>253</v>
      </c>
      <c r="L165" s="160"/>
      <c r="M165" s="161" t="s">
        <v>1</v>
      </c>
      <c r="N165" s="162" t="s">
        <v>40</v>
      </c>
      <c r="O165" s="51"/>
      <c r="P165" s="149">
        <f t="shared" si="21"/>
        <v>0</v>
      </c>
      <c r="Q165" s="149">
        <v>1.2E-4</v>
      </c>
      <c r="R165" s="149">
        <f t="shared" si="22"/>
        <v>5.4000000000000003E-3</v>
      </c>
      <c r="S165" s="149">
        <v>0</v>
      </c>
      <c r="T165" s="150">
        <f t="shared" si="23"/>
        <v>0</v>
      </c>
      <c r="AR165" s="151" t="s">
        <v>209</v>
      </c>
      <c r="AT165" s="151" t="s">
        <v>115</v>
      </c>
      <c r="AU165" s="151" t="s">
        <v>85</v>
      </c>
      <c r="AY165" s="13" t="s">
        <v>117</v>
      </c>
      <c r="BE165" s="152">
        <f t="shared" si="24"/>
        <v>0</v>
      </c>
      <c r="BF165" s="152">
        <f t="shared" si="25"/>
        <v>0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3" t="s">
        <v>83</v>
      </c>
      <c r="BK165" s="152">
        <f t="shared" si="29"/>
        <v>0</v>
      </c>
      <c r="BL165" s="13" t="s">
        <v>191</v>
      </c>
      <c r="BM165" s="151" t="s">
        <v>254</v>
      </c>
    </row>
    <row r="166" spans="2:65" s="1" customFormat="1" ht="16.5" customHeight="1">
      <c r="B166" s="139"/>
      <c r="C166" s="153" t="s">
        <v>255</v>
      </c>
      <c r="D166" s="153" t="s">
        <v>115</v>
      </c>
      <c r="E166" s="154" t="s">
        <v>256</v>
      </c>
      <c r="F166" s="155" t="s">
        <v>257</v>
      </c>
      <c r="G166" s="156" t="s">
        <v>159</v>
      </c>
      <c r="H166" s="157">
        <v>12</v>
      </c>
      <c r="I166" s="158"/>
      <c r="J166" s="159">
        <f t="shared" si="20"/>
        <v>0</v>
      </c>
      <c r="K166" s="155" t="s">
        <v>1</v>
      </c>
      <c r="L166" s="160"/>
      <c r="M166" s="161" t="s">
        <v>1</v>
      </c>
      <c r="N166" s="162" t="s">
        <v>40</v>
      </c>
      <c r="O166" s="51"/>
      <c r="P166" s="149">
        <f t="shared" si="21"/>
        <v>0</v>
      </c>
      <c r="Q166" s="149">
        <v>1.2E-4</v>
      </c>
      <c r="R166" s="149">
        <f t="shared" si="22"/>
        <v>1.4400000000000001E-3</v>
      </c>
      <c r="S166" s="149">
        <v>0</v>
      </c>
      <c r="T166" s="150">
        <f t="shared" si="23"/>
        <v>0</v>
      </c>
      <c r="AR166" s="151" t="s">
        <v>209</v>
      </c>
      <c r="AT166" s="151" t="s">
        <v>115</v>
      </c>
      <c r="AU166" s="151" t="s">
        <v>85</v>
      </c>
      <c r="AY166" s="13" t="s">
        <v>117</v>
      </c>
      <c r="BE166" s="152">
        <f t="shared" si="24"/>
        <v>0</v>
      </c>
      <c r="BF166" s="152">
        <f t="shared" si="25"/>
        <v>0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3" t="s">
        <v>83</v>
      </c>
      <c r="BK166" s="152">
        <f t="shared" si="29"/>
        <v>0</v>
      </c>
      <c r="BL166" s="13" t="s">
        <v>191</v>
      </c>
      <c r="BM166" s="151" t="s">
        <v>258</v>
      </c>
    </row>
    <row r="167" spans="2:65" s="1" customFormat="1" ht="16.5" customHeight="1">
      <c r="B167" s="139"/>
      <c r="C167" s="153" t="s">
        <v>209</v>
      </c>
      <c r="D167" s="153" t="s">
        <v>115</v>
      </c>
      <c r="E167" s="154" t="s">
        <v>259</v>
      </c>
      <c r="F167" s="155" t="s">
        <v>260</v>
      </c>
      <c r="G167" s="156" t="s">
        <v>159</v>
      </c>
      <c r="H167" s="157">
        <v>49</v>
      </c>
      <c r="I167" s="158"/>
      <c r="J167" s="159">
        <f t="shared" si="20"/>
        <v>0</v>
      </c>
      <c r="K167" s="155" t="s">
        <v>154</v>
      </c>
      <c r="L167" s="160"/>
      <c r="M167" s="161" t="s">
        <v>1</v>
      </c>
      <c r="N167" s="162" t="s">
        <v>40</v>
      </c>
      <c r="O167" s="51"/>
      <c r="P167" s="149">
        <f t="shared" si="21"/>
        <v>0</v>
      </c>
      <c r="Q167" s="149">
        <v>1.7000000000000001E-4</v>
      </c>
      <c r="R167" s="149">
        <f t="shared" si="22"/>
        <v>8.3300000000000006E-3</v>
      </c>
      <c r="S167" s="149">
        <v>0</v>
      </c>
      <c r="T167" s="150">
        <f t="shared" si="23"/>
        <v>0</v>
      </c>
      <c r="AR167" s="151" t="s">
        <v>209</v>
      </c>
      <c r="AT167" s="151" t="s">
        <v>115</v>
      </c>
      <c r="AU167" s="151" t="s">
        <v>85</v>
      </c>
      <c r="AY167" s="13" t="s">
        <v>117</v>
      </c>
      <c r="BE167" s="152">
        <f t="shared" si="24"/>
        <v>0</v>
      </c>
      <c r="BF167" s="152">
        <f t="shared" si="25"/>
        <v>0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3" t="s">
        <v>83</v>
      </c>
      <c r="BK167" s="152">
        <f t="shared" si="29"/>
        <v>0</v>
      </c>
      <c r="BL167" s="13" t="s">
        <v>191</v>
      </c>
      <c r="BM167" s="151" t="s">
        <v>261</v>
      </c>
    </row>
    <row r="168" spans="2:65" s="1" customFormat="1" ht="24" customHeight="1">
      <c r="B168" s="139"/>
      <c r="C168" s="140" t="s">
        <v>262</v>
      </c>
      <c r="D168" s="140" t="s">
        <v>120</v>
      </c>
      <c r="E168" s="141" t="s">
        <v>263</v>
      </c>
      <c r="F168" s="142" t="s">
        <v>264</v>
      </c>
      <c r="G168" s="143" t="s">
        <v>159</v>
      </c>
      <c r="H168" s="144">
        <v>18</v>
      </c>
      <c r="I168" s="145"/>
      <c r="J168" s="146">
        <f t="shared" si="20"/>
        <v>0</v>
      </c>
      <c r="K168" s="142" t="s">
        <v>265</v>
      </c>
      <c r="L168" s="28"/>
      <c r="M168" s="147" t="s">
        <v>1</v>
      </c>
      <c r="N168" s="148" t="s">
        <v>40</v>
      </c>
      <c r="O168" s="51"/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191</v>
      </c>
      <c r="AT168" s="151" t="s">
        <v>120</v>
      </c>
      <c r="AU168" s="151" t="s">
        <v>85</v>
      </c>
      <c r="AY168" s="13" t="s">
        <v>117</v>
      </c>
      <c r="BE168" s="152">
        <f t="shared" si="24"/>
        <v>0</v>
      </c>
      <c r="BF168" s="152">
        <f t="shared" si="25"/>
        <v>0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3" t="s">
        <v>83</v>
      </c>
      <c r="BK168" s="152">
        <f t="shared" si="29"/>
        <v>0</v>
      </c>
      <c r="BL168" s="13" t="s">
        <v>191</v>
      </c>
      <c r="BM168" s="151" t="s">
        <v>266</v>
      </c>
    </row>
    <row r="169" spans="2:65" s="1" customFormat="1" ht="16.5" customHeight="1">
      <c r="B169" s="139"/>
      <c r="C169" s="153" t="s">
        <v>267</v>
      </c>
      <c r="D169" s="153" t="s">
        <v>115</v>
      </c>
      <c r="E169" s="154" t="s">
        <v>268</v>
      </c>
      <c r="F169" s="155" t="s">
        <v>269</v>
      </c>
      <c r="G169" s="156" t="s">
        <v>159</v>
      </c>
      <c r="H169" s="157">
        <v>18</v>
      </c>
      <c r="I169" s="158"/>
      <c r="J169" s="159">
        <f t="shared" si="20"/>
        <v>0</v>
      </c>
      <c r="K169" s="155" t="s">
        <v>154</v>
      </c>
      <c r="L169" s="160"/>
      <c r="M169" s="161" t="s">
        <v>1</v>
      </c>
      <c r="N169" s="162" t="s">
        <v>40</v>
      </c>
      <c r="O169" s="51"/>
      <c r="P169" s="149">
        <f t="shared" si="21"/>
        <v>0</v>
      </c>
      <c r="Q169" s="149">
        <v>2.5000000000000001E-4</v>
      </c>
      <c r="R169" s="149">
        <f t="shared" si="22"/>
        <v>4.5000000000000005E-3</v>
      </c>
      <c r="S169" s="149">
        <v>0</v>
      </c>
      <c r="T169" s="150">
        <f t="shared" si="23"/>
        <v>0</v>
      </c>
      <c r="AR169" s="151" t="s">
        <v>209</v>
      </c>
      <c r="AT169" s="151" t="s">
        <v>115</v>
      </c>
      <c r="AU169" s="151" t="s">
        <v>85</v>
      </c>
      <c r="AY169" s="13" t="s">
        <v>117</v>
      </c>
      <c r="BE169" s="152">
        <f t="shared" si="24"/>
        <v>0</v>
      </c>
      <c r="BF169" s="152">
        <f t="shared" si="25"/>
        <v>0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3" t="s">
        <v>83</v>
      </c>
      <c r="BK169" s="152">
        <f t="shared" si="29"/>
        <v>0</v>
      </c>
      <c r="BL169" s="13" t="s">
        <v>191</v>
      </c>
      <c r="BM169" s="151" t="s">
        <v>270</v>
      </c>
    </row>
    <row r="170" spans="2:65" s="1" customFormat="1" ht="24" customHeight="1">
      <c r="B170" s="139"/>
      <c r="C170" s="140" t="s">
        <v>271</v>
      </c>
      <c r="D170" s="140" t="s">
        <v>120</v>
      </c>
      <c r="E170" s="141" t="s">
        <v>272</v>
      </c>
      <c r="F170" s="142" t="s">
        <v>273</v>
      </c>
      <c r="G170" s="143" t="s">
        <v>159</v>
      </c>
      <c r="H170" s="144">
        <v>28</v>
      </c>
      <c r="I170" s="145"/>
      <c r="J170" s="146">
        <f t="shared" si="20"/>
        <v>0</v>
      </c>
      <c r="K170" s="142" t="s">
        <v>265</v>
      </c>
      <c r="L170" s="28"/>
      <c r="M170" s="147" t="s">
        <v>1</v>
      </c>
      <c r="N170" s="148" t="s">
        <v>40</v>
      </c>
      <c r="O170" s="51"/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191</v>
      </c>
      <c r="AT170" s="151" t="s">
        <v>120</v>
      </c>
      <c r="AU170" s="151" t="s">
        <v>85</v>
      </c>
      <c r="AY170" s="13" t="s">
        <v>117</v>
      </c>
      <c r="BE170" s="152">
        <f t="shared" si="24"/>
        <v>0</v>
      </c>
      <c r="BF170" s="152">
        <f t="shared" si="25"/>
        <v>0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3" t="s">
        <v>83</v>
      </c>
      <c r="BK170" s="152">
        <f t="shared" si="29"/>
        <v>0</v>
      </c>
      <c r="BL170" s="13" t="s">
        <v>191</v>
      </c>
      <c r="BM170" s="151" t="s">
        <v>274</v>
      </c>
    </row>
    <row r="171" spans="2:65" s="1" customFormat="1" ht="16.5" customHeight="1">
      <c r="B171" s="139"/>
      <c r="C171" s="153" t="s">
        <v>275</v>
      </c>
      <c r="D171" s="153" t="s">
        <v>115</v>
      </c>
      <c r="E171" s="154" t="s">
        <v>276</v>
      </c>
      <c r="F171" s="155" t="s">
        <v>277</v>
      </c>
      <c r="G171" s="156" t="s">
        <v>159</v>
      </c>
      <c r="H171" s="157">
        <v>28</v>
      </c>
      <c r="I171" s="158"/>
      <c r="J171" s="159">
        <f t="shared" si="20"/>
        <v>0</v>
      </c>
      <c r="K171" s="155" t="s">
        <v>1</v>
      </c>
      <c r="L171" s="160"/>
      <c r="M171" s="161" t="s">
        <v>1</v>
      </c>
      <c r="N171" s="162" t="s">
        <v>40</v>
      </c>
      <c r="O171" s="51"/>
      <c r="P171" s="149">
        <f t="shared" si="21"/>
        <v>0</v>
      </c>
      <c r="Q171" s="149">
        <v>3.5E-4</v>
      </c>
      <c r="R171" s="149">
        <f t="shared" si="22"/>
        <v>9.7999999999999997E-3</v>
      </c>
      <c r="S171" s="149">
        <v>0</v>
      </c>
      <c r="T171" s="150">
        <f t="shared" si="23"/>
        <v>0</v>
      </c>
      <c r="AR171" s="151" t="s">
        <v>209</v>
      </c>
      <c r="AT171" s="151" t="s">
        <v>115</v>
      </c>
      <c r="AU171" s="151" t="s">
        <v>85</v>
      </c>
      <c r="AY171" s="13" t="s">
        <v>117</v>
      </c>
      <c r="BE171" s="152">
        <f t="shared" si="24"/>
        <v>0</v>
      </c>
      <c r="BF171" s="152">
        <f t="shared" si="25"/>
        <v>0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3" t="s">
        <v>83</v>
      </c>
      <c r="BK171" s="152">
        <f t="shared" si="29"/>
        <v>0</v>
      </c>
      <c r="BL171" s="13" t="s">
        <v>191</v>
      </c>
      <c r="BM171" s="151" t="s">
        <v>278</v>
      </c>
    </row>
    <row r="172" spans="2:65" s="1" customFormat="1" ht="24" customHeight="1">
      <c r="B172" s="139"/>
      <c r="C172" s="140" t="s">
        <v>279</v>
      </c>
      <c r="D172" s="140" t="s">
        <v>120</v>
      </c>
      <c r="E172" s="141" t="s">
        <v>280</v>
      </c>
      <c r="F172" s="142" t="s">
        <v>281</v>
      </c>
      <c r="G172" s="143" t="s">
        <v>140</v>
      </c>
      <c r="H172" s="144">
        <v>9</v>
      </c>
      <c r="I172" s="145"/>
      <c r="J172" s="146">
        <f t="shared" si="20"/>
        <v>0</v>
      </c>
      <c r="K172" s="142" t="s">
        <v>124</v>
      </c>
      <c r="L172" s="28"/>
      <c r="M172" s="147" t="s">
        <v>1</v>
      </c>
      <c r="N172" s="148" t="s">
        <v>40</v>
      </c>
      <c r="O172" s="51"/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191</v>
      </c>
      <c r="AT172" s="151" t="s">
        <v>120</v>
      </c>
      <c r="AU172" s="151" t="s">
        <v>85</v>
      </c>
      <c r="AY172" s="13" t="s">
        <v>117</v>
      </c>
      <c r="BE172" s="152">
        <f t="shared" si="24"/>
        <v>0</v>
      </c>
      <c r="BF172" s="152">
        <f t="shared" si="25"/>
        <v>0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3" t="s">
        <v>83</v>
      </c>
      <c r="BK172" s="152">
        <f t="shared" si="29"/>
        <v>0</v>
      </c>
      <c r="BL172" s="13" t="s">
        <v>191</v>
      </c>
      <c r="BM172" s="151" t="s">
        <v>282</v>
      </c>
    </row>
    <row r="173" spans="2:65" s="1" customFormat="1" ht="16.5" customHeight="1">
      <c r="B173" s="139"/>
      <c r="C173" s="153" t="s">
        <v>283</v>
      </c>
      <c r="D173" s="153" t="s">
        <v>115</v>
      </c>
      <c r="E173" s="154" t="s">
        <v>284</v>
      </c>
      <c r="F173" s="155" t="s">
        <v>285</v>
      </c>
      <c r="G173" s="156" t="s">
        <v>140</v>
      </c>
      <c r="H173" s="157">
        <v>9</v>
      </c>
      <c r="I173" s="158"/>
      <c r="J173" s="159">
        <f t="shared" si="20"/>
        <v>0</v>
      </c>
      <c r="K173" s="155" t="s">
        <v>1</v>
      </c>
      <c r="L173" s="160"/>
      <c r="M173" s="161" t="s">
        <v>1</v>
      </c>
      <c r="N173" s="162" t="s">
        <v>40</v>
      </c>
      <c r="O173" s="51"/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209</v>
      </c>
      <c r="AT173" s="151" t="s">
        <v>115</v>
      </c>
      <c r="AU173" s="151" t="s">
        <v>85</v>
      </c>
      <c r="AY173" s="13" t="s">
        <v>117</v>
      </c>
      <c r="BE173" s="152">
        <f t="shared" si="24"/>
        <v>0</v>
      </c>
      <c r="BF173" s="152">
        <f t="shared" si="25"/>
        <v>0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3" t="s">
        <v>83</v>
      </c>
      <c r="BK173" s="152">
        <f t="shared" si="29"/>
        <v>0</v>
      </c>
      <c r="BL173" s="13" t="s">
        <v>191</v>
      </c>
      <c r="BM173" s="151" t="s">
        <v>286</v>
      </c>
    </row>
    <row r="174" spans="2:65" s="1" customFormat="1" ht="24" customHeight="1">
      <c r="B174" s="139"/>
      <c r="C174" s="140" t="s">
        <v>287</v>
      </c>
      <c r="D174" s="140" t="s">
        <v>120</v>
      </c>
      <c r="E174" s="141" t="s">
        <v>288</v>
      </c>
      <c r="F174" s="142" t="s">
        <v>289</v>
      </c>
      <c r="G174" s="143" t="s">
        <v>140</v>
      </c>
      <c r="H174" s="144">
        <v>17</v>
      </c>
      <c r="I174" s="145"/>
      <c r="J174" s="146">
        <f t="shared" si="20"/>
        <v>0</v>
      </c>
      <c r="K174" s="142" t="s">
        <v>124</v>
      </c>
      <c r="L174" s="28"/>
      <c r="M174" s="147" t="s">
        <v>1</v>
      </c>
      <c r="N174" s="148" t="s">
        <v>40</v>
      </c>
      <c r="O174" s="51"/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191</v>
      </c>
      <c r="AT174" s="151" t="s">
        <v>120</v>
      </c>
      <c r="AU174" s="151" t="s">
        <v>85</v>
      </c>
      <c r="AY174" s="13" t="s">
        <v>117</v>
      </c>
      <c r="BE174" s="152">
        <f t="shared" si="24"/>
        <v>0</v>
      </c>
      <c r="BF174" s="152">
        <f t="shared" si="25"/>
        <v>0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3" t="s">
        <v>83</v>
      </c>
      <c r="BK174" s="152">
        <f t="shared" si="29"/>
        <v>0</v>
      </c>
      <c r="BL174" s="13" t="s">
        <v>191</v>
      </c>
      <c r="BM174" s="151" t="s">
        <v>290</v>
      </c>
    </row>
    <row r="175" spans="2:65" s="1" customFormat="1" ht="24" customHeight="1">
      <c r="B175" s="139"/>
      <c r="C175" s="140" t="s">
        <v>291</v>
      </c>
      <c r="D175" s="140" t="s">
        <v>120</v>
      </c>
      <c r="E175" s="141" t="s">
        <v>292</v>
      </c>
      <c r="F175" s="142" t="s">
        <v>293</v>
      </c>
      <c r="G175" s="143" t="s">
        <v>140</v>
      </c>
      <c r="H175" s="144">
        <v>10</v>
      </c>
      <c r="I175" s="145"/>
      <c r="J175" s="146">
        <f t="shared" si="20"/>
        <v>0</v>
      </c>
      <c r="K175" s="142" t="s">
        <v>265</v>
      </c>
      <c r="L175" s="28"/>
      <c r="M175" s="147" t="s">
        <v>1</v>
      </c>
      <c r="N175" s="148" t="s">
        <v>40</v>
      </c>
      <c r="O175" s="51"/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191</v>
      </c>
      <c r="AT175" s="151" t="s">
        <v>120</v>
      </c>
      <c r="AU175" s="151" t="s">
        <v>85</v>
      </c>
      <c r="AY175" s="13" t="s">
        <v>117</v>
      </c>
      <c r="BE175" s="152">
        <f t="shared" si="24"/>
        <v>0</v>
      </c>
      <c r="BF175" s="152">
        <f t="shared" si="25"/>
        <v>0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3" t="s">
        <v>83</v>
      </c>
      <c r="BK175" s="152">
        <f t="shared" si="29"/>
        <v>0</v>
      </c>
      <c r="BL175" s="13" t="s">
        <v>191</v>
      </c>
      <c r="BM175" s="151" t="s">
        <v>294</v>
      </c>
    </row>
    <row r="176" spans="2:65" s="1" customFormat="1" ht="16.5" customHeight="1">
      <c r="B176" s="139"/>
      <c r="C176" s="140" t="s">
        <v>295</v>
      </c>
      <c r="D176" s="140" t="s">
        <v>120</v>
      </c>
      <c r="E176" s="141" t="s">
        <v>296</v>
      </c>
      <c r="F176" s="142" t="s">
        <v>297</v>
      </c>
      <c r="G176" s="143" t="s">
        <v>140</v>
      </c>
      <c r="H176" s="144">
        <v>12</v>
      </c>
      <c r="I176" s="145"/>
      <c r="J176" s="146">
        <f t="shared" si="20"/>
        <v>0</v>
      </c>
      <c r="K176" s="142" t="s">
        <v>154</v>
      </c>
      <c r="L176" s="28"/>
      <c r="M176" s="147" t="s">
        <v>1</v>
      </c>
      <c r="N176" s="148" t="s">
        <v>40</v>
      </c>
      <c r="O176" s="51"/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191</v>
      </c>
      <c r="AT176" s="151" t="s">
        <v>120</v>
      </c>
      <c r="AU176" s="151" t="s">
        <v>85</v>
      </c>
      <c r="AY176" s="13" t="s">
        <v>117</v>
      </c>
      <c r="BE176" s="152">
        <f t="shared" si="24"/>
        <v>0</v>
      </c>
      <c r="BF176" s="152">
        <f t="shared" si="25"/>
        <v>0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3" t="s">
        <v>83</v>
      </c>
      <c r="BK176" s="152">
        <f t="shared" si="29"/>
        <v>0</v>
      </c>
      <c r="BL176" s="13" t="s">
        <v>191</v>
      </c>
      <c r="BM176" s="151" t="s">
        <v>298</v>
      </c>
    </row>
    <row r="177" spans="2:65" s="1" customFormat="1" ht="16.5" customHeight="1">
      <c r="B177" s="139"/>
      <c r="C177" s="140" t="s">
        <v>299</v>
      </c>
      <c r="D177" s="140" t="s">
        <v>120</v>
      </c>
      <c r="E177" s="141" t="s">
        <v>300</v>
      </c>
      <c r="F177" s="142" t="s">
        <v>301</v>
      </c>
      <c r="G177" s="143" t="s">
        <v>140</v>
      </c>
      <c r="H177" s="144">
        <v>2</v>
      </c>
      <c r="I177" s="145"/>
      <c r="J177" s="146">
        <f t="shared" si="20"/>
        <v>0</v>
      </c>
      <c r="K177" s="142" t="s">
        <v>154</v>
      </c>
      <c r="L177" s="28"/>
      <c r="M177" s="147" t="s">
        <v>1</v>
      </c>
      <c r="N177" s="148" t="s">
        <v>40</v>
      </c>
      <c r="O177" s="51"/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191</v>
      </c>
      <c r="AT177" s="151" t="s">
        <v>120</v>
      </c>
      <c r="AU177" s="151" t="s">
        <v>85</v>
      </c>
      <c r="AY177" s="13" t="s">
        <v>117</v>
      </c>
      <c r="BE177" s="152">
        <f t="shared" si="24"/>
        <v>0</v>
      </c>
      <c r="BF177" s="152">
        <f t="shared" si="25"/>
        <v>0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3" t="s">
        <v>83</v>
      </c>
      <c r="BK177" s="152">
        <f t="shared" si="29"/>
        <v>0</v>
      </c>
      <c r="BL177" s="13" t="s">
        <v>191</v>
      </c>
      <c r="BM177" s="151" t="s">
        <v>302</v>
      </c>
    </row>
    <row r="178" spans="2:65" s="1" customFormat="1" ht="24" customHeight="1">
      <c r="B178" s="139"/>
      <c r="C178" s="140" t="s">
        <v>303</v>
      </c>
      <c r="D178" s="140" t="s">
        <v>120</v>
      </c>
      <c r="E178" s="141" t="s">
        <v>304</v>
      </c>
      <c r="F178" s="142" t="s">
        <v>305</v>
      </c>
      <c r="G178" s="143" t="s">
        <v>140</v>
      </c>
      <c r="H178" s="144">
        <v>6</v>
      </c>
      <c r="I178" s="145"/>
      <c r="J178" s="146">
        <f t="shared" si="20"/>
        <v>0</v>
      </c>
      <c r="K178" s="142" t="s">
        <v>124</v>
      </c>
      <c r="L178" s="28"/>
      <c r="M178" s="147" t="s">
        <v>1</v>
      </c>
      <c r="N178" s="148" t="s">
        <v>40</v>
      </c>
      <c r="O178" s="51"/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191</v>
      </c>
      <c r="AT178" s="151" t="s">
        <v>120</v>
      </c>
      <c r="AU178" s="151" t="s">
        <v>85</v>
      </c>
      <c r="AY178" s="13" t="s">
        <v>117</v>
      </c>
      <c r="BE178" s="152">
        <f t="shared" si="24"/>
        <v>0</v>
      </c>
      <c r="BF178" s="152">
        <f t="shared" si="25"/>
        <v>0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3" t="s">
        <v>83</v>
      </c>
      <c r="BK178" s="152">
        <f t="shared" si="29"/>
        <v>0</v>
      </c>
      <c r="BL178" s="13" t="s">
        <v>191</v>
      </c>
      <c r="BM178" s="151" t="s">
        <v>306</v>
      </c>
    </row>
    <row r="179" spans="2:65" s="1" customFormat="1" ht="24" customHeight="1">
      <c r="B179" s="139"/>
      <c r="C179" s="140" t="s">
        <v>307</v>
      </c>
      <c r="D179" s="140" t="s">
        <v>120</v>
      </c>
      <c r="E179" s="141" t="s">
        <v>308</v>
      </c>
      <c r="F179" s="142" t="s">
        <v>309</v>
      </c>
      <c r="G179" s="143" t="s">
        <v>140</v>
      </c>
      <c r="H179" s="144">
        <v>2</v>
      </c>
      <c r="I179" s="145"/>
      <c r="J179" s="146">
        <f t="shared" si="20"/>
        <v>0</v>
      </c>
      <c r="K179" s="142" t="s">
        <v>124</v>
      </c>
      <c r="L179" s="28"/>
      <c r="M179" s="147" t="s">
        <v>1</v>
      </c>
      <c r="N179" s="148" t="s">
        <v>40</v>
      </c>
      <c r="O179" s="51"/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191</v>
      </c>
      <c r="AT179" s="151" t="s">
        <v>120</v>
      </c>
      <c r="AU179" s="151" t="s">
        <v>85</v>
      </c>
      <c r="AY179" s="13" t="s">
        <v>117</v>
      </c>
      <c r="BE179" s="152">
        <f t="shared" si="24"/>
        <v>0</v>
      </c>
      <c r="BF179" s="152">
        <f t="shared" si="25"/>
        <v>0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3" t="s">
        <v>83</v>
      </c>
      <c r="BK179" s="152">
        <f t="shared" si="29"/>
        <v>0</v>
      </c>
      <c r="BL179" s="13" t="s">
        <v>191</v>
      </c>
      <c r="BM179" s="151" t="s">
        <v>310</v>
      </c>
    </row>
    <row r="180" spans="2:65" s="1" customFormat="1" ht="24" customHeight="1">
      <c r="B180" s="139"/>
      <c r="C180" s="140" t="s">
        <v>311</v>
      </c>
      <c r="D180" s="140" t="s">
        <v>120</v>
      </c>
      <c r="E180" s="141" t="s">
        <v>312</v>
      </c>
      <c r="F180" s="142" t="s">
        <v>313</v>
      </c>
      <c r="G180" s="143" t="s">
        <v>140</v>
      </c>
      <c r="H180" s="144">
        <v>2</v>
      </c>
      <c r="I180" s="145"/>
      <c r="J180" s="146">
        <f t="shared" si="20"/>
        <v>0</v>
      </c>
      <c r="K180" s="142" t="s">
        <v>265</v>
      </c>
      <c r="L180" s="28"/>
      <c r="M180" s="147" t="s">
        <v>1</v>
      </c>
      <c r="N180" s="148" t="s">
        <v>40</v>
      </c>
      <c r="O180" s="51"/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191</v>
      </c>
      <c r="AT180" s="151" t="s">
        <v>120</v>
      </c>
      <c r="AU180" s="151" t="s">
        <v>85</v>
      </c>
      <c r="AY180" s="13" t="s">
        <v>117</v>
      </c>
      <c r="BE180" s="152">
        <f t="shared" si="24"/>
        <v>0</v>
      </c>
      <c r="BF180" s="152">
        <f t="shared" si="25"/>
        <v>0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3" t="s">
        <v>83</v>
      </c>
      <c r="BK180" s="152">
        <f t="shared" si="29"/>
        <v>0</v>
      </c>
      <c r="BL180" s="13" t="s">
        <v>191</v>
      </c>
      <c r="BM180" s="151" t="s">
        <v>314</v>
      </c>
    </row>
    <row r="181" spans="2:65" s="1" customFormat="1" ht="16.5" customHeight="1">
      <c r="B181" s="139"/>
      <c r="C181" s="140" t="s">
        <v>315</v>
      </c>
      <c r="D181" s="140" t="s">
        <v>120</v>
      </c>
      <c r="E181" s="141" t="s">
        <v>316</v>
      </c>
      <c r="F181" s="142" t="s">
        <v>317</v>
      </c>
      <c r="G181" s="143" t="s">
        <v>140</v>
      </c>
      <c r="H181" s="144">
        <v>1</v>
      </c>
      <c r="I181" s="145"/>
      <c r="J181" s="146">
        <f t="shared" si="20"/>
        <v>0</v>
      </c>
      <c r="K181" s="142" t="s">
        <v>124</v>
      </c>
      <c r="L181" s="28"/>
      <c r="M181" s="147" t="s">
        <v>1</v>
      </c>
      <c r="N181" s="148" t="s">
        <v>40</v>
      </c>
      <c r="O181" s="51"/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191</v>
      </c>
      <c r="AT181" s="151" t="s">
        <v>120</v>
      </c>
      <c r="AU181" s="151" t="s">
        <v>85</v>
      </c>
      <c r="AY181" s="13" t="s">
        <v>117</v>
      </c>
      <c r="BE181" s="152">
        <f t="shared" si="24"/>
        <v>0</v>
      </c>
      <c r="BF181" s="152">
        <f t="shared" si="25"/>
        <v>0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3" t="s">
        <v>83</v>
      </c>
      <c r="BK181" s="152">
        <f t="shared" si="29"/>
        <v>0</v>
      </c>
      <c r="BL181" s="13" t="s">
        <v>191</v>
      </c>
      <c r="BM181" s="151" t="s">
        <v>318</v>
      </c>
    </row>
    <row r="182" spans="2:65" s="1" customFormat="1" ht="16.5" customHeight="1">
      <c r="B182" s="139"/>
      <c r="C182" s="153" t="s">
        <v>319</v>
      </c>
      <c r="D182" s="153" t="s">
        <v>115</v>
      </c>
      <c r="E182" s="154" t="s">
        <v>320</v>
      </c>
      <c r="F182" s="155" t="s">
        <v>321</v>
      </c>
      <c r="G182" s="156" t="s">
        <v>140</v>
      </c>
      <c r="H182" s="157">
        <v>1</v>
      </c>
      <c r="I182" s="158"/>
      <c r="J182" s="159">
        <f t="shared" si="20"/>
        <v>0</v>
      </c>
      <c r="K182" s="155" t="s">
        <v>1</v>
      </c>
      <c r="L182" s="160"/>
      <c r="M182" s="161" t="s">
        <v>1</v>
      </c>
      <c r="N182" s="162" t="s">
        <v>40</v>
      </c>
      <c r="O182" s="51"/>
      <c r="P182" s="149">
        <f t="shared" si="21"/>
        <v>0</v>
      </c>
      <c r="Q182" s="149">
        <v>3.0000000000000001E-5</v>
      </c>
      <c r="R182" s="149">
        <f t="shared" si="22"/>
        <v>3.0000000000000001E-5</v>
      </c>
      <c r="S182" s="149">
        <v>0</v>
      </c>
      <c r="T182" s="150">
        <f t="shared" si="23"/>
        <v>0</v>
      </c>
      <c r="AR182" s="151" t="s">
        <v>209</v>
      </c>
      <c r="AT182" s="151" t="s">
        <v>115</v>
      </c>
      <c r="AU182" s="151" t="s">
        <v>85</v>
      </c>
      <c r="AY182" s="13" t="s">
        <v>117</v>
      </c>
      <c r="BE182" s="152">
        <f t="shared" si="24"/>
        <v>0</v>
      </c>
      <c r="BF182" s="152">
        <f t="shared" si="25"/>
        <v>0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3" t="s">
        <v>83</v>
      </c>
      <c r="BK182" s="152">
        <f t="shared" si="29"/>
        <v>0</v>
      </c>
      <c r="BL182" s="13" t="s">
        <v>191</v>
      </c>
      <c r="BM182" s="151" t="s">
        <v>322</v>
      </c>
    </row>
    <row r="183" spans="2:65" s="1" customFormat="1" ht="24" customHeight="1">
      <c r="B183" s="139"/>
      <c r="C183" s="140" t="s">
        <v>323</v>
      </c>
      <c r="D183" s="140" t="s">
        <v>120</v>
      </c>
      <c r="E183" s="141" t="s">
        <v>324</v>
      </c>
      <c r="F183" s="142" t="s">
        <v>325</v>
      </c>
      <c r="G183" s="143" t="s">
        <v>140</v>
      </c>
      <c r="H183" s="144">
        <v>1</v>
      </c>
      <c r="I183" s="145"/>
      <c r="J183" s="146">
        <f t="shared" si="20"/>
        <v>0</v>
      </c>
      <c r="K183" s="142" t="s">
        <v>154</v>
      </c>
      <c r="L183" s="28"/>
      <c r="M183" s="147" t="s">
        <v>1</v>
      </c>
      <c r="N183" s="148" t="s">
        <v>40</v>
      </c>
      <c r="O183" s="51"/>
      <c r="P183" s="149">
        <f t="shared" si="21"/>
        <v>0</v>
      </c>
      <c r="Q183" s="149">
        <v>0</v>
      </c>
      <c r="R183" s="149">
        <f t="shared" si="22"/>
        <v>0</v>
      </c>
      <c r="S183" s="149">
        <v>0</v>
      </c>
      <c r="T183" s="150">
        <f t="shared" si="23"/>
        <v>0</v>
      </c>
      <c r="AR183" s="151" t="s">
        <v>191</v>
      </c>
      <c r="AT183" s="151" t="s">
        <v>120</v>
      </c>
      <c r="AU183" s="151" t="s">
        <v>85</v>
      </c>
      <c r="AY183" s="13" t="s">
        <v>117</v>
      </c>
      <c r="BE183" s="152">
        <f t="shared" si="24"/>
        <v>0</v>
      </c>
      <c r="BF183" s="152">
        <f t="shared" si="25"/>
        <v>0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3" t="s">
        <v>83</v>
      </c>
      <c r="BK183" s="152">
        <f t="shared" si="29"/>
        <v>0</v>
      </c>
      <c r="BL183" s="13" t="s">
        <v>191</v>
      </c>
      <c r="BM183" s="151" t="s">
        <v>326</v>
      </c>
    </row>
    <row r="184" spans="2:65" s="1" customFormat="1" ht="24" customHeight="1">
      <c r="B184" s="139"/>
      <c r="C184" s="153" t="s">
        <v>327</v>
      </c>
      <c r="D184" s="153" t="s">
        <v>115</v>
      </c>
      <c r="E184" s="154" t="s">
        <v>328</v>
      </c>
      <c r="F184" s="155" t="s">
        <v>329</v>
      </c>
      <c r="G184" s="156" t="s">
        <v>140</v>
      </c>
      <c r="H184" s="157">
        <v>1</v>
      </c>
      <c r="I184" s="158"/>
      <c r="J184" s="159">
        <f t="shared" si="20"/>
        <v>0</v>
      </c>
      <c r="K184" s="155" t="s">
        <v>1</v>
      </c>
      <c r="L184" s="160"/>
      <c r="M184" s="161" t="s">
        <v>1</v>
      </c>
      <c r="N184" s="162" t="s">
        <v>40</v>
      </c>
      <c r="O184" s="51"/>
      <c r="P184" s="149">
        <f t="shared" si="21"/>
        <v>0</v>
      </c>
      <c r="Q184" s="149">
        <v>5.0000000000000002E-5</v>
      </c>
      <c r="R184" s="149">
        <f t="shared" si="22"/>
        <v>5.0000000000000002E-5</v>
      </c>
      <c r="S184" s="149">
        <v>0</v>
      </c>
      <c r="T184" s="150">
        <f t="shared" si="23"/>
        <v>0</v>
      </c>
      <c r="AR184" s="151" t="s">
        <v>209</v>
      </c>
      <c r="AT184" s="151" t="s">
        <v>115</v>
      </c>
      <c r="AU184" s="151" t="s">
        <v>85</v>
      </c>
      <c r="AY184" s="13" t="s">
        <v>117</v>
      </c>
      <c r="BE184" s="152">
        <f t="shared" si="24"/>
        <v>0</v>
      </c>
      <c r="BF184" s="152">
        <f t="shared" si="25"/>
        <v>0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3" t="s">
        <v>83</v>
      </c>
      <c r="BK184" s="152">
        <f t="shared" si="29"/>
        <v>0</v>
      </c>
      <c r="BL184" s="13" t="s">
        <v>191</v>
      </c>
      <c r="BM184" s="151" t="s">
        <v>330</v>
      </c>
    </row>
    <row r="185" spans="2:65" s="1" customFormat="1" ht="16.5" customHeight="1">
      <c r="B185" s="139"/>
      <c r="C185" s="140" t="s">
        <v>331</v>
      </c>
      <c r="D185" s="140" t="s">
        <v>120</v>
      </c>
      <c r="E185" s="141" t="s">
        <v>332</v>
      </c>
      <c r="F185" s="142" t="s">
        <v>333</v>
      </c>
      <c r="G185" s="143" t="s">
        <v>140</v>
      </c>
      <c r="H185" s="144">
        <v>1</v>
      </c>
      <c r="I185" s="145"/>
      <c r="J185" s="146">
        <f t="shared" ref="J185:J210" si="30">ROUND(I185*H185,2)</f>
        <v>0</v>
      </c>
      <c r="K185" s="142" t="s">
        <v>265</v>
      </c>
      <c r="L185" s="28"/>
      <c r="M185" s="147" t="s">
        <v>1</v>
      </c>
      <c r="N185" s="148" t="s">
        <v>40</v>
      </c>
      <c r="O185" s="51"/>
      <c r="P185" s="149">
        <f t="shared" ref="P185:P210" si="31">O185*H185</f>
        <v>0</v>
      </c>
      <c r="Q185" s="149">
        <v>0</v>
      </c>
      <c r="R185" s="149">
        <f t="shared" ref="R185:R210" si="32">Q185*H185</f>
        <v>0</v>
      </c>
      <c r="S185" s="149">
        <v>0</v>
      </c>
      <c r="T185" s="150">
        <f t="shared" ref="T185:T210" si="33">S185*H185</f>
        <v>0</v>
      </c>
      <c r="AR185" s="151" t="s">
        <v>191</v>
      </c>
      <c r="AT185" s="151" t="s">
        <v>120</v>
      </c>
      <c r="AU185" s="151" t="s">
        <v>85</v>
      </c>
      <c r="AY185" s="13" t="s">
        <v>117</v>
      </c>
      <c r="BE185" s="152">
        <f t="shared" ref="BE185:BE210" si="34">IF(N185="základní",J185,0)</f>
        <v>0</v>
      </c>
      <c r="BF185" s="152">
        <f t="shared" ref="BF185:BF210" si="35">IF(N185="snížená",J185,0)</f>
        <v>0</v>
      </c>
      <c r="BG185" s="152">
        <f t="shared" ref="BG185:BG210" si="36">IF(N185="zákl. přenesená",J185,0)</f>
        <v>0</v>
      </c>
      <c r="BH185" s="152">
        <f t="shared" ref="BH185:BH210" si="37">IF(N185="sníž. přenesená",J185,0)</f>
        <v>0</v>
      </c>
      <c r="BI185" s="152">
        <f t="shared" ref="BI185:BI210" si="38">IF(N185="nulová",J185,0)</f>
        <v>0</v>
      </c>
      <c r="BJ185" s="13" t="s">
        <v>83</v>
      </c>
      <c r="BK185" s="152">
        <f t="shared" ref="BK185:BK210" si="39">ROUND(I185*H185,2)</f>
        <v>0</v>
      </c>
      <c r="BL185" s="13" t="s">
        <v>191</v>
      </c>
      <c r="BM185" s="151" t="s">
        <v>334</v>
      </c>
    </row>
    <row r="186" spans="2:65" s="1" customFormat="1" ht="24" customHeight="1">
      <c r="B186" s="139"/>
      <c r="C186" s="153" t="s">
        <v>335</v>
      </c>
      <c r="D186" s="153" t="s">
        <v>115</v>
      </c>
      <c r="E186" s="154" t="s">
        <v>336</v>
      </c>
      <c r="F186" s="155" t="s">
        <v>337</v>
      </c>
      <c r="G186" s="156" t="s">
        <v>140</v>
      </c>
      <c r="H186" s="157">
        <v>1</v>
      </c>
      <c r="I186" s="158"/>
      <c r="J186" s="159">
        <f t="shared" si="30"/>
        <v>0</v>
      </c>
      <c r="K186" s="155" t="s">
        <v>1</v>
      </c>
      <c r="L186" s="160"/>
      <c r="M186" s="161" t="s">
        <v>1</v>
      </c>
      <c r="N186" s="162" t="s">
        <v>40</v>
      </c>
      <c r="O186" s="51"/>
      <c r="P186" s="149">
        <f t="shared" si="31"/>
        <v>0</v>
      </c>
      <c r="Q186" s="149">
        <v>1.7000000000000001E-4</v>
      </c>
      <c r="R186" s="149">
        <f t="shared" si="32"/>
        <v>1.7000000000000001E-4</v>
      </c>
      <c r="S186" s="149">
        <v>0</v>
      </c>
      <c r="T186" s="150">
        <f t="shared" si="33"/>
        <v>0</v>
      </c>
      <c r="AR186" s="151" t="s">
        <v>209</v>
      </c>
      <c r="AT186" s="151" t="s">
        <v>115</v>
      </c>
      <c r="AU186" s="151" t="s">
        <v>85</v>
      </c>
      <c r="AY186" s="13" t="s">
        <v>117</v>
      </c>
      <c r="BE186" s="152">
        <f t="shared" si="34"/>
        <v>0</v>
      </c>
      <c r="BF186" s="152">
        <f t="shared" si="35"/>
        <v>0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3" t="s">
        <v>83</v>
      </c>
      <c r="BK186" s="152">
        <f t="shared" si="39"/>
        <v>0</v>
      </c>
      <c r="BL186" s="13" t="s">
        <v>191</v>
      </c>
      <c r="BM186" s="151" t="s">
        <v>338</v>
      </c>
    </row>
    <row r="187" spans="2:65" s="1" customFormat="1" ht="24" customHeight="1">
      <c r="B187" s="139"/>
      <c r="C187" s="140" t="s">
        <v>339</v>
      </c>
      <c r="D187" s="140" t="s">
        <v>120</v>
      </c>
      <c r="E187" s="141" t="s">
        <v>340</v>
      </c>
      <c r="F187" s="142" t="s">
        <v>341</v>
      </c>
      <c r="G187" s="143" t="s">
        <v>140</v>
      </c>
      <c r="H187" s="144">
        <v>2</v>
      </c>
      <c r="I187" s="145"/>
      <c r="J187" s="146">
        <f t="shared" si="30"/>
        <v>0</v>
      </c>
      <c r="K187" s="142" t="s">
        <v>124</v>
      </c>
      <c r="L187" s="28"/>
      <c r="M187" s="147" t="s">
        <v>1</v>
      </c>
      <c r="N187" s="148" t="s">
        <v>40</v>
      </c>
      <c r="O187" s="51"/>
      <c r="P187" s="149">
        <f t="shared" si="31"/>
        <v>0</v>
      </c>
      <c r="Q187" s="149">
        <v>0</v>
      </c>
      <c r="R187" s="149">
        <f t="shared" si="32"/>
        <v>0</v>
      </c>
      <c r="S187" s="149">
        <v>0</v>
      </c>
      <c r="T187" s="150">
        <f t="shared" si="33"/>
        <v>0</v>
      </c>
      <c r="AR187" s="151" t="s">
        <v>191</v>
      </c>
      <c r="AT187" s="151" t="s">
        <v>120</v>
      </c>
      <c r="AU187" s="151" t="s">
        <v>85</v>
      </c>
      <c r="AY187" s="13" t="s">
        <v>117</v>
      </c>
      <c r="BE187" s="152">
        <f t="shared" si="34"/>
        <v>0</v>
      </c>
      <c r="BF187" s="152">
        <f t="shared" si="35"/>
        <v>0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3" t="s">
        <v>83</v>
      </c>
      <c r="BK187" s="152">
        <f t="shared" si="39"/>
        <v>0</v>
      </c>
      <c r="BL187" s="13" t="s">
        <v>191</v>
      </c>
      <c r="BM187" s="151" t="s">
        <v>342</v>
      </c>
    </row>
    <row r="188" spans="2:65" s="1" customFormat="1" ht="24" customHeight="1">
      <c r="B188" s="139"/>
      <c r="C188" s="153" t="s">
        <v>343</v>
      </c>
      <c r="D188" s="153" t="s">
        <v>115</v>
      </c>
      <c r="E188" s="154" t="s">
        <v>344</v>
      </c>
      <c r="F188" s="155" t="s">
        <v>345</v>
      </c>
      <c r="G188" s="156" t="s">
        <v>140</v>
      </c>
      <c r="H188" s="157">
        <v>2</v>
      </c>
      <c r="I188" s="158"/>
      <c r="J188" s="159">
        <f t="shared" si="30"/>
        <v>0</v>
      </c>
      <c r="K188" s="155" t="s">
        <v>124</v>
      </c>
      <c r="L188" s="160"/>
      <c r="M188" s="161" t="s">
        <v>1</v>
      </c>
      <c r="N188" s="162" t="s">
        <v>40</v>
      </c>
      <c r="O188" s="51"/>
      <c r="P188" s="149">
        <f t="shared" si="31"/>
        <v>0</v>
      </c>
      <c r="Q188" s="149">
        <v>6.0000000000000002E-5</v>
      </c>
      <c r="R188" s="149">
        <f t="shared" si="32"/>
        <v>1.2E-4</v>
      </c>
      <c r="S188" s="149">
        <v>0</v>
      </c>
      <c r="T188" s="150">
        <f t="shared" si="33"/>
        <v>0</v>
      </c>
      <c r="AR188" s="151" t="s">
        <v>209</v>
      </c>
      <c r="AT188" s="151" t="s">
        <v>115</v>
      </c>
      <c r="AU188" s="151" t="s">
        <v>85</v>
      </c>
      <c r="AY188" s="13" t="s">
        <v>117</v>
      </c>
      <c r="BE188" s="152">
        <f t="shared" si="34"/>
        <v>0</v>
      </c>
      <c r="BF188" s="152">
        <f t="shared" si="35"/>
        <v>0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3" t="s">
        <v>83</v>
      </c>
      <c r="BK188" s="152">
        <f t="shared" si="39"/>
        <v>0</v>
      </c>
      <c r="BL188" s="13" t="s">
        <v>191</v>
      </c>
      <c r="BM188" s="151" t="s">
        <v>346</v>
      </c>
    </row>
    <row r="189" spans="2:65" s="1" customFormat="1" ht="16.5" customHeight="1">
      <c r="B189" s="139"/>
      <c r="C189" s="153" t="s">
        <v>347</v>
      </c>
      <c r="D189" s="153" t="s">
        <v>115</v>
      </c>
      <c r="E189" s="154" t="s">
        <v>348</v>
      </c>
      <c r="F189" s="155" t="s">
        <v>349</v>
      </c>
      <c r="G189" s="156" t="s">
        <v>140</v>
      </c>
      <c r="H189" s="157">
        <v>3</v>
      </c>
      <c r="I189" s="158"/>
      <c r="J189" s="159">
        <f t="shared" si="30"/>
        <v>0</v>
      </c>
      <c r="K189" s="155" t="s">
        <v>1</v>
      </c>
      <c r="L189" s="160"/>
      <c r="M189" s="161" t="s">
        <v>1</v>
      </c>
      <c r="N189" s="162" t="s">
        <v>40</v>
      </c>
      <c r="O189" s="51"/>
      <c r="P189" s="149">
        <f t="shared" si="31"/>
        <v>0</v>
      </c>
      <c r="Q189" s="149">
        <v>5.0000000000000002E-5</v>
      </c>
      <c r="R189" s="149">
        <f t="shared" si="32"/>
        <v>1.5000000000000001E-4</v>
      </c>
      <c r="S189" s="149">
        <v>0</v>
      </c>
      <c r="T189" s="150">
        <f t="shared" si="33"/>
        <v>0</v>
      </c>
      <c r="AR189" s="151" t="s">
        <v>209</v>
      </c>
      <c r="AT189" s="151" t="s">
        <v>115</v>
      </c>
      <c r="AU189" s="151" t="s">
        <v>85</v>
      </c>
      <c r="AY189" s="13" t="s">
        <v>117</v>
      </c>
      <c r="BE189" s="152">
        <f t="shared" si="34"/>
        <v>0</v>
      </c>
      <c r="BF189" s="152">
        <f t="shared" si="35"/>
        <v>0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3" t="s">
        <v>83</v>
      </c>
      <c r="BK189" s="152">
        <f t="shared" si="39"/>
        <v>0</v>
      </c>
      <c r="BL189" s="13" t="s">
        <v>191</v>
      </c>
      <c r="BM189" s="151" t="s">
        <v>350</v>
      </c>
    </row>
    <row r="190" spans="2:65" s="1" customFormat="1" ht="24" customHeight="1">
      <c r="B190" s="139"/>
      <c r="C190" s="140" t="s">
        <v>351</v>
      </c>
      <c r="D190" s="140" t="s">
        <v>120</v>
      </c>
      <c r="E190" s="141" t="s">
        <v>352</v>
      </c>
      <c r="F190" s="142" t="s">
        <v>353</v>
      </c>
      <c r="G190" s="143" t="s">
        <v>140</v>
      </c>
      <c r="H190" s="144">
        <v>4</v>
      </c>
      <c r="I190" s="145"/>
      <c r="J190" s="146">
        <f t="shared" si="30"/>
        <v>0</v>
      </c>
      <c r="K190" s="142" t="s">
        <v>265</v>
      </c>
      <c r="L190" s="28"/>
      <c r="M190" s="147" t="s">
        <v>1</v>
      </c>
      <c r="N190" s="148" t="s">
        <v>40</v>
      </c>
      <c r="O190" s="51"/>
      <c r="P190" s="149">
        <f t="shared" si="31"/>
        <v>0</v>
      </c>
      <c r="Q190" s="149">
        <v>0</v>
      </c>
      <c r="R190" s="149">
        <f t="shared" si="32"/>
        <v>0</v>
      </c>
      <c r="S190" s="149">
        <v>0</v>
      </c>
      <c r="T190" s="150">
        <f t="shared" si="33"/>
        <v>0</v>
      </c>
      <c r="AR190" s="151" t="s">
        <v>191</v>
      </c>
      <c r="AT190" s="151" t="s">
        <v>120</v>
      </c>
      <c r="AU190" s="151" t="s">
        <v>85</v>
      </c>
      <c r="AY190" s="13" t="s">
        <v>117</v>
      </c>
      <c r="BE190" s="152">
        <f t="shared" si="34"/>
        <v>0</v>
      </c>
      <c r="BF190" s="152">
        <f t="shared" si="35"/>
        <v>0</v>
      </c>
      <c r="BG190" s="152">
        <f t="shared" si="36"/>
        <v>0</v>
      </c>
      <c r="BH190" s="152">
        <f t="shared" si="37"/>
        <v>0</v>
      </c>
      <c r="BI190" s="152">
        <f t="shared" si="38"/>
        <v>0</v>
      </c>
      <c r="BJ190" s="13" t="s">
        <v>83</v>
      </c>
      <c r="BK190" s="152">
        <f t="shared" si="39"/>
        <v>0</v>
      </c>
      <c r="BL190" s="13" t="s">
        <v>191</v>
      </c>
      <c r="BM190" s="151" t="s">
        <v>354</v>
      </c>
    </row>
    <row r="191" spans="2:65" s="1" customFormat="1" ht="24" customHeight="1">
      <c r="B191" s="139"/>
      <c r="C191" s="153" t="s">
        <v>355</v>
      </c>
      <c r="D191" s="153" t="s">
        <v>115</v>
      </c>
      <c r="E191" s="154" t="s">
        <v>356</v>
      </c>
      <c r="F191" s="155" t="s">
        <v>357</v>
      </c>
      <c r="G191" s="156" t="s">
        <v>140</v>
      </c>
      <c r="H191" s="157">
        <v>4</v>
      </c>
      <c r="I191" s="158"/>
      <c r="J191" s="159">
        <f t="shared" si="30"/>
        <v>0</v>
      </c>
      <c r="K191" s="155" t="s">
        <v>265</v>
      </c>
      <c r="L191" s="160"/>
      <c r="M191" s="161" t="s">
        <v>1</v>
      </c>
      <c r="N191" s="162" t="s">
        <v>40</v>
      </c>
      <c r="O191" s="51"/>
      <c r="P191" s="149">
        <f t="shared" si="31"/>
        <v>0</v>
      </c>
      <c r="Q191" s="149">
        <v>6.0000000000000002E-5</v>
      </c>
      <c r="R191" s="149">
        <f t="shared" si="32"/>
        <v>2.4000000000000001E-4</v>
      </c>
      <c r="S191" s="149">
        <v>0</v>
      </c>
      <c r="T191" s="150">
        <f t="shared" si="33"/>
        <v>0</v>
      </c>
      <c r="AR191" s="151" t="s">
        <v>209</v>
      </c>
      <c r="AT191" s="151" t="s">
        <v>115</v>
      </c>
      <c r="AU191" s="151" t="s">
        <v>85</v>
      </c>
      <c r="AY191" s="13" t="s">
        <v>117</v>
      </c>
      <c r="BE191" s="152">
        <f t="shared" si="34"/>
        <v>0</v>
      </c>
      <c r="BF191" s="152">
        <f t="shared" si="35"/>
        <v>0</v>
      </c>
      <c r="BG191" s="152">
        <f t="shared" si="36"/>
        <v>0</v>
      </c>
      <c r="BH191" s="152">
        <f t="shared" si="37"/>
        <v>0</v>
      </c>
      <c r="BI191" s="152">
        <f t="shared" si="38"/>
        <v>0</v>
      </c>
      <c r="BJ191" s="13" t="s">
        <v>83</v>
      </c>
      <c r="BK191" s="152">
        <f t="shared" si="39"/>
        <v>0</v>
      </c>
      <c r="BL191" s="13" t="s">
        <v>191</v>
      </c>
      <c r="BM191" s="151" t="s">
        <v>358</v>
      </c>
    </row>
    <row r="192" spans="2:65" s="1" customFormat="1" ht="24" customHeight="1">
      <c r="B192" s="139"/>
      <c r="C192" s="140" t="s">
        <v>359</v>
      </c>
      <c r="D192" s="140" t="s">
        <v>120</v>
      </c>
      <c r="E192" s="141" t="s">
        <v>360</v>
      </c>
      <c r="F192" s="142" t="s">
        <v>361</v>
      </c>
      <c r="G192" s="143" t="s">
        <v>140</v>
      </c>
      <c r="H192" s="144">
        <v>3</v>
      </c>
      <c r="I192" s="145"/>
      <c r="J192" s="146">
        <f t="shared" si="30"/>
        <v>0</v>
      </c>
      <c r="K192" s="142" t="s">
        <v>124</v>
      </c>
      <c r="L192" s="28"/>
      <c r="M192" s="147" t="s">
        <v>1</v>
      </c>
      <c r="N192" s="148" t="s">
        <v>40</v>
      </c>
      <c r="O192" s="51"/>
      <c r="P192" s="149">
        <f t="shared" si="31"/>
        <v>0</v>
      </c>
      <c r="Q192" s="149">
        <v>0</v>
      </c>
      <c r="R192" s="149">
        <f t="shared" si="32"/>
        <v>0</v>
      </c>
      <c r="S192" s="149">
        <v>0</v>
      </c>
      <c r="T192" s="150">
        <f t="shared" si="33"/>
        <v>0</v>
      </c>
      <c r="AR192" s="151" t="s">
        <v>191</v>
      </c>
      <c r="AT192" s="151" t="s">
        <v>120</v>
      </c>
      <c r="AU192" s="151" t="s">
        <v>85</v>
      </c>
      <c r="AY192" s="13" t="s">
        <v>117</v>
      </c>
      <c r="BE192" s="152">
        <f t="shared" si="34"/>
        <v>0</v>
      </c>
      <c r="BF192" s="152">
        <f t="shared" si="35"/>
        <v>0</v>
      </c>
      <c r="BG192" s="152">
        <f t="shared" si="36"/>
        <v>0</v>
      </c>
      <c r="BH192" s="152">
        <f t="shared" si="37"/>
        <v>0</v>
      </c>
      <c r="BI192" s="152">
        <f t="shared" si="38"/>
        <v>0</v>
      </c>
      <c r="BJ192" s="13" t="s">
        <v>83</v>
      </c>
      <c r="BK192" s="152">
        <f t="shared" si="39"/>
        <v>0</v>
      </c>
      <c r="BL192" s="13" t="s">
        <v>191</v>
      </c>
      <c r="BM192" s="151" t="s">
        <v>362</v>
      </c>
    </row>
    <row r="193" spans="2:65" s="1" customFormat="1" ht="36" customHeight="1">
      <c r="B193" s="139"/>
      <c r="C193" s="153" t="s">
        <v>363</v>
      </c>
      <c r="D193" s="153" t="s">
        <v>115</v>
      </c>
      <c r="E193" s="154" t="s">
        <v>364</v>
      </c>
      <c r="F193" s="155" t="s">
        <v>365</v>
      </c>
      <c r="G193" s="156" t="s">
        <v>140</v>
      </c>
      <c r="H193" s="157">
        <v>1</v>
      </c>
      <c r="I193" s="158"/>
      <c r="J193" s="159">
        <f t="shared" si="30"/>
        <v>0</v>
      </c>
      <c r="K193" s="155" t="s">
        <v>1</v>
      </c>
      <c r="L193" s="160"/>
      <c r="M193" s="161" t="s">
        <v>1</v>
      </c>
      <c r="N193" s="162" t="s">
        <v>40</v>
      </c>
      <c r="O193" s="51"/>
      <c r="P193" s="149">
        <f t="shared" si="31"/>
        <v>0</v>
      </c>
      <c r="Q193" s="149">
        <v>3.8999999999999998E-3</v>
      </c>
      <c r="R193" s="149">
        <f t="shared" si="32"/>
        <v>3.8999999999999998E-3</v>
      </c>
      <c r="S193" s="149">
        <v>0</v>
      </c>
      <c r="T193" s="150">
        <f t="shared" si="33"/>
        <v>0</v>
      </c>
      <c r="AR193" s="151" t="s">
        <v>209</v>
      </c>
      <c r="AT193" s="151" t="s">
        <v>115</v>
      </c>
      <c r="AU193" s="151" t="s">
        <v>85</v>
      </c>
      <c r="AY193" s="13" t="s">
        <v>117</v>
      </c>
      <c r="BE193" s="152">
        <f t="shared" si="34"/>
        <v>0</v>
      </c>
      <c r="BF193" s="152">
        <f t="shared" si="35"/>
        <v>0</v>
      </c>
      <c r="BG193" s="152">
        <f t="shared" si="36"/>
        <v>0</v>
      </c>
      <c r="BH193" s="152">
        <f t="shared" si="37"/>
        <v>0</v>
      </c>
      <c r="BI193" s="152">
        <f t="shared" si="38"/>
        <v>0</v>
      </c>
      <c r="BJ193" s="13" t="s">
        <v>83</v>
      </c>
      <c r="BK193" s="152">
        <f t="shared" si="39"/>
        <v>0</v>
      </c>
      <c r="BL193" s="13" t="s">
        <v>191</v>
      </c>
      <c r="BM193" s="151" t="s">
        <v>366</v>
      </c>
    </row>
    <row r="194" spans="2:65" s="1" customFormat="1" ht="36" customHeight="1">
      <c r="B194" s="139"/>
      <c r="C194" s="153" t="s">
        <v>367</v>
      </c>
      <c r="D194" s="153" t="s">
        <v>115</v>
      </c>
      <c r="E194" s="154" t="s">
        <v>368</v>
      </c>
      <c r="F194" s="155" t="s">
        <v>369</v>
      </c>
      <c r="G194" s="156" t="s">
        <v>140</v>
      </c>
      <c r="H194" s="157">
        <v>2</v>
      </c>
      <c r="I194" s="158"/>
      <c r="J194" s="159">
        <f t="shared" si="30"/>
        <v>0</v>
      </c>
      <c r="K194" s="155" t="s">
        <v>1</v>
      </c>
      <c r="L194" s="160"/>
      <c r="M194" s="161" t="s">
        <v>1</v>
      </c>
      <c r="N194" s="162" t="s">
        <v>40</v>
      </c>
      <c r="O194" s="51"/>
      <c r="P194" s="149">
        <f t="shared" si="31"/>
        <v>0</v>
      </c>
      <c r="Q194" s="149">
        <v>3.8999999999999998E-3</v>
      </c>
      <c r="R194" s="149">
        <f t="shared" si="32"/>
        <v>7.7999999999999996E-3</v>
      </c>
      <c r="S194" s="149">
        <v>0</v>
      </c>
      <c r="T194" s="150">
        <f t="shared" si="33"/>
        <v>0</v>
      </c>
      <c r="AR194" s="151" t="s">
        <v>209</v>
      </c>
      <c r="AT194" s="151" t="s">
        <v>115</v>
      </c>
      <c r="AU194" s="151" t="s">
        <v>85</v>
      </c>
      <c r="AY194" s="13" t="s">
        <v>117</v>
      </c>
      <c r="BE194" s="152">
        <f t="shared" si="34"/>
        <v>0</v>
      </c>
      <c r="BF194" s="152">
        <f t="shared" si="35"/>
        <v>0</v>
      </c>
      <c r="BG194" s="152">
        <f t="shared" si="36"/>
        <v>0</v>
      </c>
      <c r="BH194" s="152">
        <f t="shared" si="37"/>
        <v>0</v>
      </c>
      <c r="BI194" s="152">
        <f t="shared" si="38"/>
        <v>0</v>
      </c>
      <c r="BJ194" s="13" t="s">
        <v>83</v>
      </c>
      <c r="BK194" s="152">
        <f t="shared" si="39"/>
        <v>0</v>
      </c>
      <c r="BL194" s="13" t="s">
        <v>191</v>
      </c>
      <c r="BM194" s="151" t="s">
        <v>370</v>
      </c>
    </row>
    <row r="195" spans="2:65" s="1" customFormat="1" ht="16.5" customHeight="1">
      <c r="B195" s="139"/>
      <c r="C195" s="140" t="s">
        <v>371</v>
      </c>
      <c r="D195" s="140" t="s">
        <v>120</v>
      </c>
      <c r="E195" s="141" t="s">
        <v>372</v>
      </c>
      <c r="F195" s="142" t="s">
        <v>373</v>
      </c>
      <c r="G195" s="143" t="s">
        <v>140</v>
      </c>
      <c r="H195" s="144">
        <v>1</v>
      </c>
      <c r="I195" s="145"/>
      <c r="J195" s="146">
        <f t="shared" si="30"/>
        <v>0</v>
      </c>
      <c r="K195" s="142" t="s">
        <v>124</v>
      </c>
      <c r="L195" s="28"/>
      <c r="M195" s="147" t="s">
        <v>1</v>
      </c>
      <c r="N195" s="148" t="s">
        <v>40</v>
      </c>
      <c r="O195" s="51"/>
      <c r="P195" s="149">
        <f t="shared" si="31"/>
        <v>0</v>
      </c>
      <c r="Q195" s="149">
        <v>0</v>
      </c>
      <c r="R195" s="149">
        <f t="shared" si="32"/>
        <v>0</v>
      </c>
      <c r="S195" s="149">
        <v>0</v>
      </c>
      <c r="T195" s="150">
        <f t="shared" si="33"/>
        <v>0</v>
      </c>
      <c r="AR195" s="151" t="s">
        <v>191</v>
      </c>
      <c r="AT195" s="151" t="s">
        <v>120</v>
      </c>
      <c r="AU195" s="151" t="s">
        <v>85</v>
      </c>
      <c r="AY195" s="13" t="s">
        <v>117</v>
      </c>
      <c r="BE195" s="152">
        <f t="shared" si="34"/>
        <v>0</v>
      </c>
      <c r="BF195" s="152">
        <f t="shared" si="35"/>
        <v>0</v>
      </c>
      <c r="BG195" s="152">
        <f t="shared" si="36"/>
        <v>0</v>
      </c>
      <c r="BH195" s="152">
        <f t="shared" si="37"/>
        <v>0</v>
      </c>
      <c r="BI195" s="152">
        <f t="shared" si="38"/>
        <v>0</v>
      </c>
      <c r="BJ195" s="13" t="s">
        <v>83</v>
      </c>
      <c r="BK195" s="152">
        <f t="shared" si="39"/>
        <v>0</v>
      </c>
      <c r="BL195" s="13" t="s">
        <v>191</v>
      </c>
      <c r="BM195" s="151" t="s">
        <v>374</v>
      </c>
    </row>
    <row r="196" spans="2:65" s="1" customFormat="1" ht="36" customHeight="1">
      <c r="B196" s="139"/>
      <c r="C196" s="153" t="s">
        <v>375</v>
      </c>
      <c r="D196" s="153" t="s">
        <v>115</v>
      </c>
      <c r="E196" s="154" t="s">
        <v>376</v>
      </c>
      <c r="F196" s="155" t="s">
        <v>377</v>
      </c>
      <c r="G196" s="156" t="s">
        <v>140</v>
      </c>
      <c r="H196" s="157">
        <v>1</v>
      </c>
      <c r="I196" s="158"/>
      <c r="J196" s="159">
        <f t="shared" si="30"/>
        <v>0</v>
      </c>
      <c r="K196" s="155" t="s">
        <v>265</v>
      </c>
      <c r="L196" s="160"/>
      <c r="M196" s="161" t="s">
        <v>1</v>
      </c>
      <c r="N196" s="162" t="s">
        <v>40</v>
      </c>
      <c r="O196" s="51"/>
      <c r="P196" s="149">
        <f t="shared" si="31"/>
        <v>0</v>
      </c>
      <c r="Q196" s="149">
        <v>8.0000000000000004E-4</v>
      </c>
      <c r="R196" s="149">
        <f t="shared" si="32"/>
        <v>8.0000000000000004E-4</v>
      </c>
      <c r="S196" s="149">
        <v>0</v>
      </c>
      <c r="T196" s="150">
        <f t="shared" si="33"/>
        <v>0</v>
      </c>
      <c r="AR196" s="151" t="s">
        <v>209</v>
      </c>
      <c r="AT196" s="151" t="s">
        <v>115</v>
      </c>
      <c r="AU196" s="151" t="s">
        <v>85</v>
      </c>
      <c r="AY196" s="13" t="s">
        <v>117</v>
      </c>
      <c r="BE196" s="152">
        <f t="shared" si="34"/>
        <v>0</v>
      </c>
      <c r="BF196" s="152">
        <f t="shared" si="35"/>
        <v>0</v>
      </c>
      <c r="BG196" s="152">
        <f t="shared" si="36"/>
        <v>0</v>
      </c>
      <c r="BH196" s="152">
        <f t="shared" si="37"/>
        <v>0</v>
      </c>
      <c r="BI196" s="152">
        <f t="shared" si="38"/>
        <v>0</v>
      </c>
      <c r="BJ196" s="13" t="s">
        <v>83</v>
      </c>
      <c r="BK196" s="152">
        <f t="shared" si="39"/>
        <v>0</v>
      </c>
      <c r="BL196" s="13" t="s">
        <v>191</v>
      </c>
      <c r="BM196" s="151" t="s">
        <v>378</v>
      </c>
    </row>
    <row r="197" spans="2:65" s="1" customFormat="1" ht="24" customHeight="1">
      <c r="B197" s="139"/>
      <c r="C197" s="140" t="s">
        <v>379</v>
      </c>
      <c r="D197" s="140" t="s">
        <v>120</v>
      </c>
      <c r="E197" s="141" t="s">
        <v>380</v>
      </c>
      <c r="F197" s="142" t="s">
        <v>381</v>
      </c>
      <c r="G197" s="143" t="s">
        <v>159</v>
      </c>
      <c r="H197" s="144">
        <v>76</v>
      </c>
      <c r="I197" s="145"/>
      <c r="J197" s="146">
        <f t="shared" si="30"/>
        <v>0</v>
      </c>
      <c r="K197" s="142" t="s">
        <v>124</v>
      </c>
      <c r="L197" s="28"/>
      <c r="M197" s="147" t="s">
        <v>1</v>
      </c>
      <c r="N197" s="148" t="s">
        <v>40</v>
      </c>
      <c r="O197" s="51"/>
      <c r="P197" s="149">
        <f t="shared" si="31"/>
        <v>0</v>
      </c>
      <c r="Q197" s="149">
        <v>0</v>
      </c>
      <c r="R197" s="149">
        <f t="shared" si="32"/>
        <v>0</v>
      </c>
      <c r="S197" s="149">
        <v>0</v>
      </c>
      <c r="T197" s="150">
        <f t="shared" si="33"/>
        <v>0</v>
      </c>
      <c r="AR197" s="151" t="s">
        <v>191</v>
      </c>
      <c r="AT197" s="151" t="s">
        <v>120</v>
      </c>
      <c r="AU197" s="151" t="s">
        <v>85</v>
      </c>
      <c r="AY197" s="13" t="s">
        <v>117</v>
      </c>
      <c r="BE197" s="152">
        <f t="shared" si="34"/>
        <v>0</v>
      </c>
      <c r="BF197" s="152">
        <f t="shared" si="35"/>
        <v>0</v>
      </c>
      <c r="BG197" s="152">
        <f t="shared" si="36"/>
        <v>0</v>
      </c>
      <c r="BH197" s="152">
        <f t="shared" si="37"/>
        <v>0</v>
      </c>
      <c r="BI197" s="152">
        <f t="shared" si="38"/>
        <v>0</v>
      </c>
      <c r="BJ197" s="13" t="s">
        <v>83</v>
      </c>
      <c r="BK197" s="152">
        <f t="shared" si="39"/>
        <v>0</v>
      </c>
      <c r="BL197" s="13" t="s">
        <v>191</v>
      </c>
      <c r="BM197" s="151" t="s">
        <v>382</v>
      </c>
    </row>
    <row r="198" spans="2:65" s="1" customFormat="1" ht="16.5" customHeight="1">
      <c r="B198" s="139"/>
      <c r="C198" s="153" t="s">
        <v>383</v>
      </c>
      <c r="D198" s="153" t="s">
        <v>115</v>
      </c>
      <c r="E198" s="154" t="s">
        <v>384</v>
      </c>
      <c r="F198" s="155" t="s">
        <v>385</v>
      </c>
      <c r="G198" s="156" t="s">
        <v>159</v>
      </c>
      <c r="H198" s="157">
        <v>28</v>
      </c>
      <c r="I198" s="158"/>
      <c r="J198" s="159">
        <f t="shared" si="30"/>
        <v>0</v>
      </c>
      <c r="K198" s="155" t="s">
        <v>1</v>
      </c>
      <c r="L198" s="160"/>
      <c r="M198" s="161" t="s">
        <v>1</v>
      </c>
      <c r="N198" s="162" t="s">
        <v>40</v>
      </c>
      <c r="O198" s="51"/>
      <c r="P198" s="149">
        <f t="shared" si="31"/>
        <v>0</v>
      </c>
      <c r="Q198" s="149">
        <v>2.7E-4</v>
      </c>
      <c r="R198" s="149">
        <f t="shared" si="32"/>
        <v>7.5599999999999999E-3</v>
      </c>
      <c r="S198" s="149">
        <v>0</v>
      </c>
      <c r="T198" s="150">
        <f t="shared" si="33"/>
        <v>0</v>
      </c>
      <c r="AR198" s="151" t="s">
        <v>209</v>
      </c>
      <c r="AT198" s="151" t="s">
        <v>115</v>
      </c>
      <c r="AU198" s="151" t="s">
        <v>85</v>
      </c>
      <c r="AY198" s="13" t="s">
        <v>117</v>
      </c>
      <c r="BE198" s="152">
        <f t="shared" si="34"/>
        <v>0</v>
      </c>
      <c r="BF198" s="152">
        <f t="shared" si="35"/>
        <v>0</v>
      </c>
      <c r="BG198" s="152">
        <f t="shared" si="36"/>
        <v>0</v>
      </c>
      <c r="BH198" s="152">
        <f t="shared" si="37"/>
        <v>0</v>
      </c>
      <c r="BI198" s="152">
        <f t="shared" si="38"/>
        <v>0</v>
      </c>
      <c r="BJ198" s="13" t="s">
        <v>83</v>
      </c>
      <c r="BK198" s="152">
        <f t="shared" si="39"/>
        <v>0</v>
      </c>
      <c r="BL198" s="13" t="s">
        <v>191</v>
      </c>
      <c r="BM198" s="151" t="s">
        <v>386</v>
      </c>
    </row>
    <row r="199" spans="2:65" s="1" customFormat="1" ht="24" customHeight="1">
      <c r="B199" s="139"/>
      <c r="C199" s="153" t="s">
        <v>193</v>
      </c>
      <c r="D199" s="153" t="s">
        <v>115</v>
      </c>
      <c r="E199" s="154" t="s">
        <v>387</v>
      </c>
      <c r="F199" s="155" t="s">
        <v>388</v>
      </c>
      <c r="G199" s="156" t="s">
        <v>159</v>
      </c>
      <c r="H199" s="157">
        <v>48</v>
      </c>
      <c r="I199" s="158"/>
      <c r="J199" s="159">
        <f t="shared" si="30"/>
        <v>0</v>
      </c>
      <c r="K199" s="155" t="s">
        <v>265</v>
      </c>
      <c r="L199" s="160"/>
      <c r="M199" s="161" t="s">
        <v>1</v>
      </c>
      <c r="N199" s="162" t="s">
        <v>40</v>
      </c>
      <c r="O199" s="51"/>
      <c r="P199" s="149">
        <f t="shared" si="31"/>
        <v>0</v>
      </c>
      <c r="Q199" s="149">
        <v>5.0000000000000002E-5</v>
      </c>
      <c r="R199" s="149">
        <f t="shared" si="32"/>
        <v>2.4000000000000002E-3</v>
      </c>
      <c r="S199" s="149">
        <v>0</v>
      </c>
      <c r="T199" s="150">
        <f t="shared" si="33"/>
        <v>0</v>
      </c>
      <c r="AR199" s="151" t="s">
        <v>209</v>
      </c>
      <c r="AT199" s="151" t="s">
        <v>115</v>
      </c>
      <c r="AU199" s="151" t="s">
        <v>85</v>
      </c>
      <c r="AY199" s="13" t="s">
        <v>117</v>
      </c>
      <c r="BE199" s="152">
        <f t="shared" si="34"/>
        <v>0</v>
      </c>
      <c r="BF199" s="152">
        <f t="shared" si="35"/>
        <v>0</v>
      </c>
      <c r="BG199" s="152">
        <f t="shared" si="36"/>
        <v>0</v>
      </c>
      <c r="BH199" s="152">
        <f t="shared" si="37"/>
        <v>0</v>
      </c>
      <c r="BI199" s="152">
        <f t="shared" si="38"/>
        <v>0</v>
      </c>
      <c r="BJ199" s="13" t="s">
        <v>83</v>
      </c>
      <c r="BK199" s="152">
        <f t="shared" si="39"/>
        <v>0</v>
      </c>
      <c r="BL199" s="13" t="s">
        <v>191</v>
      </c>
      <c r="BM199" s="151" t="s">
        <v>389</v>
      </c>
    </row>
    <row r="200" spans="2:65" s="1" customFormat="1" ht="16.5" customHeight="1">
      <c r="B200" s="139"/>
      <c r="C200" s="140" t="s">
        <v>390</v>
      </c>
      <c r="D200" s="140" t="s">
        <v>120</v>
      </c>
      <c r="E200" s="141" t="s">
        <v>391</v>
      </c>
      <c r="F200" s="142" t="s">
        <v>392</v>
      </c>
      <c r="G200" s="143" t="s">
        <v>140</v>
      </c>
      <c r="H200" s="144">
        <v>5</v>
      </c>
      <c r="I200" s="145"/>
      <c r="J200" s="146">
        <f t="shared" si="30"/>
        <v>0</v>
      </c>
      <c r="K200" s="142" t="s">
        <v>124</v>
      </c>
      <c r="L200" s="28"/>
      <c r="M200" s="147" t="s">
        <v>1</v>
      </c>
      <c r="N200" s="148" t="s">
        <v>40</v>
      </c>
      <c r="O200" s="51"/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191</v>
      </c>
      <c r="AT200" s="151" t="s">
        <v>120</v>
      </c>
      <c r="AU200" s="151" t="s">
        <v>85</v>
      </c>
      <c r="AY200" s="13" t="s">
        <v>117</v>
      </c>
      <c r="BE200" s="152">
        <f t="shared" si="34"/>
        <v>0</v>
      </c>
      <c r="BF200" s="152">
        <f t="shared" si="35"/>
        <v>0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3" t="s">
        <v>83</v>
      </c>
      <c r="BK200" s="152">
        <f t="shared" si="39"/>
        <v>0</v>
      </c>
      <c r="BL200" s="13" t="s">
        <v>191</v>
      </c>
      <c r="BM200" s="151" t="s">
        <v>393</v>
      </c>
    </row>
    <row r="201" spans="2:65" s="1" customFormat="1" ht="16.5" customHeight="1">
      <c r="B201" s="139"/>
      <c r="C201" s="153" t="s">
        <v>394</v>
      </c>
      <c r="D201" s="153" t="s">
        <v>115</v>
      </c>
      <c r="E201" s="154" t="s">
        <v>395</v>
      </c>
      <c r="F201" s="155" t="s">
        <v>396</v>
      </c>
      <c r="G201" s="156" t="s">
        <v>140</v>
      </c>
      <c r="H201" s="157">
        <v>2</v>
      </c>
      <c r="I201" s="158"/>
      <c r="J201" s="159">
        <f t="shared" si="30"/>
        <v>0</v>
      </c>
      <c r="K201" s="155" t="s">
        <v>124</v>
      </c>
      <c r="L201" s="160"/>
      <c r="M201" s="161" t="s">
        <v>1</v>
      </c>
      <c r="N201" s="162" t="s">
        <v>40</v>
      </c>
      <c r="O201" s="51"/>
      <c r="P201" s="149">
        <f t="shared" si="31"/>
        <v>0</v>
      </c>
      <c r="Q201" s="149">
        <v>1.2E-4</v>
      </c>
      <c r="R201" s="149">
        <f t="shared" si="32"/>
        <v>2.4000000000000001E-4</v>
      </c>
      <c r="S201" s="149">
        <v>0</v>
      </c>
      <c r="T201" s="150">
        <f t="shared" si="33"/>
        <v>0</v>
      </c>
      <c r="AR201" s="151" t="s">
        <v>209</v>
      </c>
      <c r="AT201" s="151" t="s">
        <v>115</v>
      </c>
      <c r="AU201" s="151" t="s">
        <v>85</v>
      </c>
      <c r="AY201" s="13" t="s">
        <v>117</v>
      </c>
      <c r="BE201" s="152">
        <f t="shared" si="34"/>
        <v>0</v>
      </c>
      <c r="BF201" s="152">
        <f t="shared" si="35"/>
        <v>0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3" t="s">
        <v>83</v>
      </c>
      <c r="BK201" s="152">
        <f t="shared" si="39"/>
        <v>0</v>
      </c>
      <c r="BL201" s="13" t="s">
        <v>191</v>
      </c>
      <c r="BM201" s="151" t="s">
        <v>397</v>
      </c>
    </row>
    <row r="202" spans="2:65" s="1" customFormat="1" ht="16.5" customHeight="1">
      <c r="B202" s="139"/>
      <c r="C202" s="153" t="s">
        <v>398</v>
      </c>
      <c r="D202" s="153" t="s">
        <v>115</v>
      </c>
      <c r="E202" s="154" t="s">
        <v>399</v>
      </c>
      <c r="F202" s="155" t="s">
        <v>400</v>
      </c>
      <c r="G202" s="156" t="s">
        <v>140</v>
      </c>
      <c r="H202" s="157">
        <v>3</v>
      </c>
      <c r="I202" s="158"/>
      <c r="J202" s="159">
        <f t="shared" si="30"/>
        <v>0</v>
      </c>
      <c r="K202" s="155" t="s">
        <v>124</v>
      </c>
      <c r="L202" s="160"/>
      <c r="M202" s="161" t="s">
        <v>1</v>
      </c>
      <c r="N202" s="162" t="s">
        <v>40</v>
      </c>
      <c r="O202" s="51"/>
      <c r="P202" s="149">
        <f t="shared" si="31"/>
        <v>0</v>
      </c>
      <c r="Q202" s="149">
        <v>1.3999999999999999E-4</v>
      </c>
      <c r="R202" s="149">
        <f t="shared" si="32"/>
        <v>4.1999999999999996E-4</v>
      </c>
      <c r="S202" s="149">
        <v>0</v>
      </c>
      <c r="T202" s="150">
        <f t="shared" si="33"/>
        <v>0</v>
      </c>
      <c r="AR202" s="151" t="s">
        <v>209</v>
      </c>
      <c r="AT202" s="151" t="s">
        <v>115</v>
      </c>
      <c r="AU202" s="151" t="s">
        <v>85</v>
      </c>
      <c r="AY202" s="13" t="s">
        <v>117</v>
      </c>
      <c r="BE202" s="152">
        <f t="shared" si="34"/>
        <v>0</v>
      </c>
      <c r="BF202" s="152">
        <f t="shared" si="35"/>
        <v>0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3" t="s">
        <v>83</v>
      </c>
      <c r="BK202" s="152">
        <f t="shared" si="39"/>
        <v>0</v>
      </c>
      <c r="BL202" s="13" t="s">
        <v>191</v>
      </c>
      <c r="BM202" s="151" t="s">
        <v>401</v>
      </c>
    </row>
    <row r="203" spans="2:65" s="1" customFormat="1" ht="24" customHeight="1">
      <c r="B203" s="139"/>
      <c r="C203" s="140" t="s">
        <v>402</v>
      </c>
      <c r="D203" s="140" t="s">
        <v>120</v>
      </c>
      <c r="E203" s="141" t="s">
        <v>403</v>
      </c>
      <c r="F203" s="142" t="s">
        <v>404</v>
      </c>
      <c r="G203" s="143" t="s">
        <v>140</v>
      </c>
      <c r="H203" s="144">
        <v>2</v>
      </c>
      <c r="I203" s="145"/>
      <c r="J203" s="146">
        <f t="shared" si="30"/>
        <v>0</v>
      </c>
      <c r="K203" s="142" t="s">
        <v>124</v>
      </c>
      <c r="L203" s="28"/>
      <c r="M203" s="147" t="s">
        <v>1</v>
      </c>
      <c r="N203" s="148" t="s">
        <v>40</v>
      </c>
      <c r="O203" s="51"/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191</v>
      </c>
      <c r="AT203" s="151" t="s">
        <v>120</v>
      </c>
      <c r="AU203" s="151" t="s">
        <v>85</v>
      </c>
      <c r="AY203" s="13" t="s">
        <v>117</v>
      </c>
      <c r="BE203" s="152">
        <f t="shared" si="34"/>
        <v>0</v>
      </c>
      <c r="BF203" s="152">
        <f t="shared" si="35"/>
        <v>0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3" t="s">
        <v>83</v>
      </c>
      <c r="BK203" s="152">
        <f t="shared" si="39"/>
        <v>0</v>
      </c>
      <c r="BL203" s="13" t="s">
        <v>191</v>
      </c>
      <c r="BM203" s="151" t="s">
        <v>405</v>
      </c>
    </row>
    <row r="204" spans="2:65" s="1" customFormat="1" ht="16.5" customHeight="1">
      <c r="B204" s="139"/>
      <c r="C204" s="153" t="s">
        <v>406</v>
      </c>
      <c r="D204" s="153" t="s">
        <v>115</v>
      </c>
      <c r="E204" s="154" t="s">
        <v>407</v>
      </c>
      <c r="F204" s="155" t="s">
        <v>408</v>
      </c>
      <c r="G204" s="156" t="s">
        <v>140</v>
      </c>
      <c r="H204" s="157">
        <v>2</v>
      </c>
      <c r="I204" s="158"/>
      <c r="J204" s="159">
        <f t="shared" si="30"/>
        <v>0</v>
      </c>
      <c r="K204" s="155" t="s">
        <v>1</v>
      </c>
      <c r="L204" s="160"/>
      <c r="M204" s="161" t="s">
        <v>1</v>
      </c>
      <c r="N204" s="162" t="s">
        <v>40</v>
      </c>
      <c r="O204" s="51"/>
      <c r="P204" s="149">
        <f t="shared" si="31"/>
        <v>0</v>
      </c>
      <c r="Q204" s="149">
        <v>6.3000000000000003E-4</v>
      </c>
      <c r="R204" s="149">
        <f t="shared" si="32"/>
        <v>1.2600000000000001E-3</v>
      </c>
      <c r="S204" s="149">
        <v>0</v>
      </c>
      <c r="T204" s="150">
        <f t="shared" si="33"/>
        <v>0</v>
      </c>
      <c r="AR204" s="151" t="s">
        <v>209</v>
      </c>
      <c r="AT204" s="151" t="s">
        <v>115</v>
      </c>
      <c r="AU204" s="151" t="s">
        <v>85</v>
      </c>
      <c r="AY204" s="13" t="s">
        <v>117</v>
      </c>
      <c r="BE204" s="152">
        <f t="shared" si="34"/>
        <v>0</v>
      </c>
      <c r="BF204" s="152">
        <f t="shared" si="35"/>
        <v>0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3" t="s">
        <v>83</v>
      </c>
      <c r="BK204" s="152">
        <f t="shared" si="39"/>
        <v>0</v>
      </c>
      <c r="BL204" s="13" t="s">
        <v>191</v>
      </c>
      <c r="BM204" s="151" t="s">
        <v>409</v>
      </c>
    </row>
    <row r="205" spans="2:65" s="1" customFormat="1" ht="16.5" customHeight="1">
      <c r="B205" s="139"/>
      <c r="C205" s="153" t="s">
        <v>410</v>
      </c>
      <c r="D205" s="153" t="s">
        <v>115</v>
      </c>
      <c r="E205" s="154" t="s">
        <v>411</v>
      </c>
      <c r="F205" s="155" t="s">
        <v>412</v>
      </c>
      <c r="G205" s="156" t="s">
        <v>140</v>
      </c>
      <c r="H205" s="157">
        <v>0.5</v>
      </c>
      <c r="I205" s="158"/>
      <c r="J205" s="159">
        <f t="shared" si="30"/>
        <v>0</v>
      </c>
      <c r="K205" s="155" t="s">
        <v>1</v>
      </c>
      <c r="L205" s="160"/>
      <c r="M205" s="161" t="s">
        <v>1</v>
      </c>
      <c r="N205" s="162" t="s">
        <v>40</v>
      </c>
      <c r="O205" s="51"/>
      <c r="P205" s="149">
        <f t="shared" si="31"/>
        <v>0</v>
      </c>
      <c r="Q205" s="149">
        <v>6.3000000000000003E-4</v>
      </c>
      <c r="R205" s="149">
        <f t="shared" si="32"/>
        <v>3.1500000000000001E-4</v>
      </c>
      <c r="S205" s="149">
        <v>0</v>
      </c>
      <c r="T205" s="150">
        <f t="shared" si="33"/>
        <v>0</v>
      </c>
      <c r="AR205" s="151" t="s">
        <v>209</v>
      </c>
      <c r="AT205" s="151" t="s">
        <v>115</v>
      </c>
      <c r="AU205" s="151" t="s">
        <v>85</v>
      </c>
      <c r="AY205" s="13" t="s">
        <v>117</v>
      </c>
      <c r="BE205" s="152">
        <f t="shared" si="34"/>
        <v>0</v>
      </c>
      <c r="BF205" s="152">
        <f t="shared" si="35"/>
        <v>0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3" t="s">
        <v>83</v>
      </c>
      <c r="BK205" s="152">
        <f t="shared" si="39"/>
        <v>0</v>
      </c>
      <c r="BL205" s="13" t="s">
        <v>191</v>
      </c>
      <c r="BM205" s="151" t="s">
        <v>413</v>
      </c>
    </row>
    <row r="206" spans="2:65" s="1" customFormat="1" ht="20.25" customHeight="1">
      <c r="B206" s="139"/>
      <c r="C206" s="140" t="s">
        <v>414</v>
      </c>
      <c r="D206" s="140" t="s">
        <v>120</v>
      </c>
      <c r="E206" s="141" t="s">
        <v>415</v>
      </c>
      <c r="F206" s="142" t="s">
        <v>416</v>
      </c>
      <c r="G206" s="143" t="s">
        <v>140</v>
      </c>
      <c r="H206" s="144">
        <v>1</v>
      </c>
      <c r="I206" s="145"/>
      <c r="J206" s="146">
        <f t="shared" si="30"/>
        <v>0</v>
      </c>
      <c r="K206" s="142" t="s">
        <v>124</v>
      </c>
      <c r="L206" s="28"/>
      <c r="M206" s="147" t="s">
        <v>1</v>
      </c>
      <c r="N206" s="148" t="s">
        <v>40</v>
      </c>
      <c r="O206" s="51"/>
      <c r="P206" s="149">
        <f t="shared" si="31"/>
        <v>0</v>
      </c>
      <c r="Q206" s="149">
        <v>0</v>
      </c>
      <c r="R206" s="149">
        <f t="shared" si="32"/>
        <v>0</v>
      </c>
      <c r="S206" s="149">
        <v>0</v>
      </c>
      <c r="T206" s="150">
        <f t="shared" si="33"/>
        <v>0</v>
      </c>
      <c r="AR206" s="151" t="s">
        <v>191</v>
      </c>
      <c r="AT206" s="151" t="s">
        <v>120</v>
      </c>
      <c r="AU206" s="151" t="s">
        <v>85</v>
      </c>
      <c r="AY206" s="13" t="s">
        <v>117</v>
      </c>
      <c r="BE206" s="152">
        <f t="shared" si="34"/>
        <v>0</v>
      </c>
      <c r="BF206" s="152">
        <f t="shared" si="35"/>
        <v>0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3" t="s">
        <v>83</v>
      </c>
      <c r="BK206" s="152">
        <f t="shared" si="39"/>
        <v>0</v>
      </c>
      <c r="BL206" s="13" t="s">
        <v>191</v>
      </c>
      <c r="BM206" s="151" t="s">
        <v>417</v>
      </c>
    </row>
    <row r="207" spans="2:65" s="1" customFormat="1" ht="25.5" customHeight="1">
      <c r="B207" s="139"/>
      <c r="C207" s="153" t="s">
        <v>418</v>
      </c>
      <c r="D207" s="153" t="s">
        <v>115</v>
      </c>
      <c r="E207" s="154" t="s">
        <v>419</v>
      </c>
      <c r="F207" s="155" t="s">
        <v>420</v>
      </c>
      <c r="G207" s="156" t="s">
        <v>140</v>
      </c>
      <c r="H207" s="157">
        <v>1</v>
      </c>
      <c r="I207" s="158"/>
      <c r="J207" s="159">
        <f t="shared" si="30"/>
        <v>0</v>
      </c>
      <c r="K207" s="155" t="s">
        <v>124</v>
      </c>
      <c r="L207" s="160"/>
      <c r="M207" s="161" t="s">
        <v>1</v>
      </c>
      <c r="N207" s="162" t="s">
        <v>40</v>
      </c>
      <c r="O207" s="51"/>
      <c r="P207" s="149">
        <f t="shared" si="31"/>
        <v>0</v>
      </c>
      <c r="Q207" s="149">
        <v>0</v>
      </c>
      <c r="R207" s="149">
        <f t="shared" si="32"/>
        <v>0</v>
      </c>
      <c r="S207" s="149">
        <v>0</v>
      </c>
      <c r="T207" s="150">
        <f t="shared" si="33"/>
        <v>0</v>
      </c>
      <c r="AR207" s="151" t="s">
        <v>209</v>
      </c>
      <c r="AT207" s="151" t="s">
        <v>115</v>
      </c>
      <c r="AU207" s="151" t="s">
        <v>85</v>
      </c>
      <c r="AY207" s="13" t="s">
        <v>117</v>
      </c>
      <c r="BE207" s="152">
        <f t="shared" si="34"/>
        <v>0</v>
      </c>
      <c r="BF207" s="152">
        <f t="shared" si="35"/>
        <v>0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3" t="s">
        <v>83</v>
      </c>
      <c r="BK207" s="152">
        <f t="shared" si="39"/>
        <v>0</v>
      </c>
      <c r="BL207" s="13" t="s">
        <v>191</v>
      </c>
      <c r="BM207" s="151" t="s">
        <v>421</v>
      </c>
    </row>
    <row r="208" spans="2:65" s="1" customFormat="1" ht="24" customHeight="1">
      <c r="B208" s="139"/>
      <c r="C208" s="140" t="s">
        <v>422</v>
      </c>
      <c r="D208" s="140" t="s">
        <v>120</v>
      </c>
      <c r="E208" s="141" t="s">
        <v>423</v>
      </c>
      <c r="F208" s="142" t="s">
        <v>424</v>
      </c>
      <c r="G208" s="143" t="s">
        <v>425</v>
      </c>
      <c r="H208" s="144">
        <v>0.1</v>
      </c>
      <c r="I208" s="145"/>
      <c r="J208" s="146">
        <f t="shared" si="30"/>
        <v>0</v>
      </c>
      <c r="K208" s="142" t="s">
        <v>1</v>
      </c>
      <c r="L208" s="28"/>
      <c r="M208" s="147" t="s">
        <v>1</v>
      </c>
      <c r="N208" s="148" t="s">
        <v>40</v>
      </c>
      <c r="O208" s="51"/>
      <c r="P208" s="149">
        <f t="shared" si="31"/>
        <v>0</v>
      </c>
      <c r="Q208" s="149">
        <v>0</v>
      </c>
      <c r="R208" s="149">
        <f t="shared" si="32"/>
        <v>0</v>
      </c>
      <c r="S208" s="149">
        <v>0</v>
      </c>
      <c r="T208" s="150">
        <f t="shared" si="33"/>
        <v>0</v>
      </c>
      <c r="AR208" s="151" t="s">
        <v>191</v>
      </c>
      <c r="AT208" s="151" t="s">
        <v>120</v>
      </c>
      <c r="AU208" s="151" t="s">
        <v>85</v>
      </c>
      <c r="AY208" s="13" t="s">
        <v>117</v>
      </c>
      <c r="BE208" s="152">
        <f t="shared" si="34"/>
        <v>0</v>
      </c>
      <c r="BF208" s="152">
        <f t="shared" si="35"/>
        <v>0</v>
      </c>
      <c r="BG208" s="152">
        <f t="shared" si="36"/>
        <v>0</v>
      </c>
      <c r="BH208" s="152">
        <f t="shared" si="37"/>
        <v>0</v>
      </c>
      <c r="BI208" s="152">
        <f t="shared" si="38"/>
        <v>0</v>
      </c>
      <c r="BJ208" s="13" t="s">
        <v>83</v>
      </c>
      <c r="BK208" s="152">
        <f t="shared" si="39"/>
        <v>0</v>
      </c>
      <c r="BL208" s="13" t="s">
        <v>191</v>
      </c>
      <c r="BM208" s="151" t="s">
        <v>426</v>
      </c>
    </row>
    <row r="209" spans="2:65" s="1" customFormat="1" ht="24" customHeight="1">
      <c r="B209" s="139"/>
      <c r="C209" s="153" t="s">
        <v>427</v>
      </c>
      <c r="D209" s="153" t="s">
        <v>115</v>
      </c>
      <c r="E209" s="154" t="s">
        <v>428</v>
      </c>
      <c r="F209" s="155" t="s">
        <v>429</v>
      </c>
      <c r="G209" s="156" t="s">
        <v>140</v>
      </c>
      <c r="H209" s="157">
        <v>1</v>
      </c>
      <c r="I209" s="158"/>
      <c r="J209" s="159">
        <f t="shared" si="30"/>
        <v>0</v>
      </c>
      <c r="K209" s="155" t="s">
        <v>1</v>
      </c>
      <c r="L209" s="160"/>
      <c r="M209" s="161" t="s">
        <v>1</v>
      </c>
      <c r="N209" s="162" t="s">
        <v>40</v>
      </c>
      <c r="O209" s="51"/>
      <c r="P209" s="149">
        <f t="shared" si="31"/>
        <v>0</v>
      </c>
      <c r="Q209" s="149">
        <v>3.0000000000000001E-5</v>
      </c>
      <c r="R209" s="149">
        <f t="shared" si="32"/>
        <v>3.0000000000000001E-5</v>
      </c>
      <c r="S209" s="149">
        <v>0</v>
      </c>
      <c r="T209" s="150">
        <f t="shared" si="33"/>
        <v>0</v>
      </c>
      <c r="AR209" s="151" t="s">
        <v>430</v>
      </c>
      <c r="AT209" s="151" t="s">
        <v>115</v>
      </c>
      <c r="AU209" s="151" t="s">
        <v>85</v>
      </c>
      <c r="AY209" s="13" t="s">
        <v>117</v>
      </c>
      <c r="BE209" s="152">
        <f t="shared" si="34"/>
        <v>0</v>
      </c>
      <c r="BF209" s="152">
        <f t="shared" si="35"/>
        <v>0</v>
      </c>
      <c r="BG209" s="152">
        <f t="shared" si="36"/>
        <v>0</v>
      </c>
      <c r="BH209" s="152">
        <f t="shared" si="37"/>
        <v>0</v>
      </c>
      <c r="BI209" s="152">
        <f t="shared" si="38"/>
        <v>0</v>
      </c>
      <c r="BJ209" s="13" t="s">
        <v>83</v>
      </c>
      <c r="BK209" s="152">
        <f t="shared" si="39"/>
        <v>0</v>
      </c>
      <c r="BL209" s="13" t="s">
        <v>430</v>
      </c>
      <c r="BM209" s="151" t="s">
        <v>431</v>
      </c>
    </row>
    <row r="210" spans="2:65" s="1" customFormat="1" ht="24" customHeight="1">
      <c r="B210" s="139"/>
      <c r="C210" s="153" t="s">
        <v>432</v>
      </c>
      <c r="D210" s="153" t="s">
        <v>115</v>
      </c>
      <c r="E210" s="154" t="s">
        <v>433</v>
      </c>
      <c r="F210" s="155" t="s">
        <v>434</v>
      </c>
      <c r="G210" s="156" t="s">
        <v>140</v>
      </c>
      <c r="H210" s="157">
        <v>1</v>
      </c>
      <c r="I210" s="158"/>
      <c r="J210" s="159">
        <f t="shared" si="30"/>
        <v>0</v>
      </c>
      <c r="K210" s="155" t="s">
        <v>1</v>
      </c>
      <c r="L210" s="160"/>
      <c r="M210" s="161" t="s">
        <v>1</v>
      </c>
      <c r="N210" s="162" t="s">
        <v>40</v>
      </c>
      <c r="O210" s="51"/>
      <c r="P210" s="149">
        <f t="shared" si="31"/>
        <v>0</v>
      </c>
      <c r="Q210" s="149">
        <v>4.0000000000000003E-5</v>
      </c>
      <c r="R210" s="149">
        <f t="shared" si="32"/>
        <v>4.0000000000000003E-5</v>
      </c>
      <c r="S210" s="149">
        <v>0</v>
      </c>
      <c r="T210" s="150">
        <f t="shared" si="33"/>
        <v>0</v>
      </c>
      <c r="AR210" s="151" t="s">
        <v>209</v>
      </c>
      <c r="AT210" s="151" t="s">
        <v>115</v>
      </c>
      <c r="AU210" s="151" t="s">
        <v>85</v>
      </c>
      <c r="AY210" s="13" t="s">
        <v>117</v>
      </c>
      <c r="BE210" s="152">
        <f t="shared" si="34"/>
        <v>0</v>
      </c>
      <c r="BF210" s="152">
        <f t="shared" si="35"/>
        <v>0</v>
      </c>
      <c r="BG210" s="152">
        <f t="shared" si="36"/>
        <v>0</v>
      </c>
      <c r="BH210" s="152">
        <f t="shared" si="37"/>
        <v>0</v>
      </c>
      <c r="BI210" s="152">
        <f t="shared" si="38"/>
        <v>0</v>
      </c>
      <c r="BJ210" s="13" t="s">
        <v>83</v>
      </c>
      <c r="BK210" s="152">
        <f t="shared" si="39"/>
        <v>0</v>
      </c>
      <c r="BL210" s="13" t="s">
        <v>191</v>
      </c>
      <c r="BM210" s="151" t="s">
        <v>435</v>
      </c>
    </row>
    <row r="211" spans="2:65" s="11" customFormat="1" ht="22.9" customHeight="1">
      <c r="B211" s="126"/>
      <c r="D211" s="127" t="s">
        <v>74</v>
      </c>
      <c r="E211" s="137" t="s">
        <v>436</v>
      </c>
      <c r="F211" s="137" t="s">
        <v>437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SUM(P212:P218)</f>
        <v>0</v>
      </c>
      <c r="Q211" s="132"/>
      <c r="R211" s="133">
        <f>SUM(R212:R218)</f>
        <v>0</v>
      </c>
      <c r="S211" s="132"/>
      <c r="T211" s="134">
        <f>SUM(T212:T218)</f>
        <v>0</v>
      </c>
      <c r="AR211" s="127" t="s">
        <v>85</v>
      </c>
      <c r="AT211" s="135" t="s">
        <v>74</v>
      </c>
      <c r="AU211" s="135" t="s">
        <v>83</v>
      </c>
      <c r="AY211" s="127" t="s">
        <v>117</v>
      </c>
      <c r="BK211" s="136">
        <f>SUM(BK212:BK218)</f>
        <v>0</v>
      </c>
    </row>
    <row r="212" spans="2:65" s="1" customFormat="1" ht="16.5" customHeight="1">
      <c r="B212" s="139"/>
      <c r="C212" s="140" t="s">
        <v>438</v>
      </c>
      <c r="D212" s="140" t="s">
        <v>120</v>
      </c>
      <c r="E212" s="141" t="s">
        <v>439</v>
      </c>
      <c r="F212" s="142" t="s">
        <v>440</v>
      </c>
      <c r="G212" s="143" t="s">
        <v>140</v>
      </c>
      <c r="H212" s="144">
        <v>4</v>
      </c>
      <c r="I212" s="145"/>
      <c r="J212" s="146">
        <f t="shared" ref="J212:J218" si="40">ROUND(I212*H212,2)</f>
        <v>0</v>
      </c>
      <c r="K212" s="142" t="s">
        <v>1</v>
      </c>
      <c r="L212" s="28"/>
      <c r="M212" s="147" t="s">
        <v>1</v>
      </c>
      <c r="N212" s="148" t="s">
        <v>40</v>
      </c>
      <c r="O212" s="51"/>
      <c r="P212" s="149">
        <f t="shared" ref="P212:P218" si="41">O212*H212</f>
        <v>0</v>
      </c>
      <c r="Q212" s="149">
        <v>0</v>
      </c>
      <c r="R212" s="149">
        <f t="shared" ref="R212:R218" si="42">Q212*H212</f>
        <v>0</v>
      </c>
      <c r="S212" s="149">
        <v>0</v>
      </c>
      <c r="T212" s="150">
        <f t="shared" ref="T212:T218" si="43">S212*H212</f>
        <v>0</v>
      </c>
      <c r="AR212" s="151" t="s">
        <v>191</v>
      </c>
      <c r="AT212" s="151" t="s">
        <v>120</v>
      </c>
      <c r="AU212" s="151" t="s">
        <v>85</v>
      </c>
      <c r="AY212" s="13" t="s">
        <v>117</v>
      </c>
      <c r="BE212" s="152">
        <f t="shared" ref="BE212:BE218" si="44">IF(N212="základní",J212,0)</f>
        <v>0</v>
      </c>
      <c r="BF212" s="152">
        <f t="shared" ref="BF212:BF218" si="45">IF(N212="snížená",J212,0)</f>
        <v>0</v>
      </c>
      <c r="BG212" s="152">
        <f t="shared" ref="BG212:BG218" si="46">IF(N212="zákl. přenesená",J212,0)</f>
        <v>0</v>
      </c>
      <c r="BH212" s="152">
        <f t="shared" ref="BH212:BH218" si="47">IF(N212="sníž. přenesená",J212,0)</f>
        <v>0</v>
      </c>
      <c r="BI212" s="152">
        <f t="shared" ref="BI212:BI218" si="48">IF(N212="nulová",J212,0)</f>
        <v>0</v>
      </c>
      <c r="BJ212" s="13" t="s">
        <v>83</v>
      </c>
      <c r="BK212" s="152">
        <f t="shared" ref="BK212:BK218" si="49">ROUND(I212*H212,2)</f>
        <v>0</v>
      </c>
      <c r="BL212" s="13" t="s">
        <v>191</v>
      </c>
      <c r="BM212" s="151" t="s">
        <v>441</v>
      </c>
    </row>
    <row r="213" spans="2:65" s="1" customFormat="1" ht="24" customHeight="1">
      <c r="B213" s="139"/>
      <c r="C213" s="140" t="s">
        <v>442</v>
      </c>
      <c r="D213" s="140" t="s">
        <v>120</v>
      </c>
      <c r="E213" s="141" t="s">
        <v>443</v>
      </c>
      <c r="F213" s="142" t="s">
        <v>444</v>
      </c>
      <c r="G213" s="143" t="s">
        <v>140</v>
      </c>
      <c r="H213" s="144">
        <v>6</v>
      </c>
      <c r="I213" s="145"/>
      <c r="J213" s="146">
        <f t="shared" si="40"/>
        <v>0</v>
      </c>
      <c r="K213" s="142" t="s">
        <v>1</v>
      </c>
      <c r="L213" s="28"/>
      <c r="M213" s="147" t="s">
        <v>1</v>
      </c>
      <c r="N213" s="148" t="s">
        <v>40</v>
      </c>
      <c r="O213" s="51"/>
      <c r="P213" s="149">
        <f t="shared" si="41"/>
        <v>0</v>
      </c>
      <c r="Q213" s="149">
        <v>0</v>
      </c>
      <c r="R213" s="149">
        <f t="shared" si="42"/>
        <v>0</v>
      </c>
      <c r="S213" s="149">
        <v>0</v>
      </c>
      <c r="T213" s="150">
        <f t="shared" si="43"/>
        <v>0</v>
      </c>
      <c r="AR213" s="151" t="s">
        <v>191</v>
      </c>
      <c r="AT213" s="151" t="s">
        <v>120</v>
      </c>
      <c r="AU213" s="151" t="s">
        <v>85</v>
      </c>
      <c r="AY213" s="13" t="s">
        <v>117</v>
      </c>
      <c r="BE213" s="152">
        <f t="shared" si="44"/>
        <v>0</v>
      </c>
      <c r="BF213" s="152">
        <f t="shared" si="45"/>
        <v>0</v>
      </c>
      <c r="BG213" s="152">
        <f t="shared" si="46"/>
        <v>0</v>
      </c>
      <c r="BH213" s="152">
        <f t="shared" si="47"/>
        <v>0</v>
      </c>
      <c r="BI213" s="152">
        <f t="shared" si="48"/>
        <v>0</v>
      </c>
      <c r="BJ213" s="13" t="s">
        <v>83</v>
      </c>
      <c r="BK213" s="152">
        <f t="shared" si="49"/>
        <v>0</v>
      </c>
      <c r="BL213" s="13" t="s">
        <v>191</v>
      </c>
      <c r="BM213" s="151" t="s">
        <v>445</v>
      </c>
    </row>
    <row r="214" spans="2:65" s="1" customFormat="1" ht="16.5" customHeight="1">
      <c r="B214" s="139"/>
      <c r="C214" s="140" t="s">
        <v>446</v>
      </c>
      <c r="D214" s="140" t="s">
        <v>120</v>
      </c>
      <c r="E214" s="141" t="s">
        <v>447</v>
      </c>
      <c r="F214" s="142" t="s">
        <v>448</v>
      </c>
      <c r="G214" s="143" t="s">
        <v>140</v>
      </c>
      <c r="H214" s="144">
        <v>1</v>
      </c>
      <c r="I214" s="145"/>
      <c r="J214" s="146">
        <f t="shared" si="40"/>
        <v>0</v>
      </c>
      <c r="K214" s="142" t="s">
        <v>1</v>
      </c>
      <c r="L214" s="28"/>
      <c r="M214" s="147" t="s">
        <v>1</v>
      </c>
      <c r="N214" s="148" t="s">
        <v>40</v>
      </c>
      <c r="O214" s="51"/>
      <c r="P214" s="149">
        <f t="shared" si="41"/>
        <v>0</v>
      </c>
      <c r="Q214" s="149">
        <v>0</v>
      </c>
      <c r="R214" s="149">
        <f t="shared" si="42"/>
        <v>0</v>
      </c>
      <c r="S214" s="149">
        <v>0</v>
      </c>
      <c r="T214" s="150">
        <f t="shared" si="43"/>
        <v>0</v>
      </c>
      <c r="AR214" s="151" t="s">
        <v>191</v>
      </c>
      <c r="AT214" s="151" t="s">
        <v>120</v>
      </c>
      <c r="AU214" s="151" t="s">
        <v>85</v>
      </c>
      <c r="AY214" s="13" t="s">
        <v>117</v>
      </c>
      <c r="BE214" s="152">
        <f t="shared" si="44"/>
        <v>0</v>
      </c>
      <c r="BF214" s="152">
        <f t="shared" si="45"/>
        <v>0</v>
      </c>
      <c r="BG214" s="152">
        <f t="shared" si="46"/>
        <v>0</v>
      </c>
      <c r="BH214" s="152">
        <f t="shared" si="47"/>
        <v>0</v>
      </c>
      <c r="BI214" s="152">
        <f t="shared" si="48"/>
        <v>0</v>
      </c>
      <c r="BJ214" s="13" t="s">
        <v>83</v>
      </c>
      <c r="BK214" s="152">
        <f t="shared" si="49"/>
        <v>0</v>
      </c>
      <c r="BL214" s="13" t="s">
        <v>191</v>
      </c>
      <c r="BM214" s="151" t="s">
        <v>449</v>
      </c>
    </row>
    <row r="215" spans="2:65" s="1" customFormat="1" ht="16.5" customHeight="1">
      <c r="B215" s="139"/>
      <c r="C215" s="140" t="s">
        <v>450</v>
      </c>
      <c r="D215" s="140" t="s">
        <v>120</v>
      </c>
      <c r="E215" s="141" t="s">
        <v>451</v>
      </c>
      <c r="F215" s="142" t="s">
        <v>452</v>
      </c>
      <c r="G215" s="143" t="s">
        <v>140</v>
      </c>
      <c r="H215" s="144">
        <v>3</v>
      </c>
      <c r="I215" s="145"/>
      <c r="J215" s="146">
        <f t="shared" si="40"/>
        <v>0</v>
      </c>
      <c r="K215" s="142" t="s">
        <v>1</v>
      </c>
      <c r="L215" s="28"/>
      <c r="M215" s="147" t="s">
        <v>1</v>
      </c>
      <c r="N215" s="148" t="s">
        <v>40</v>
      </c>
      <c r="O215" s="51"/>
      <c r="P215" s="149">
        <f t="shared" si="41"/>
        <v>0</v>
      </c>
      <c r="Q215" s="149">
        <v>0</v>
      </c>
      <c r="R215" s="149">
        <f t="shared" si="42"/>
        <v>0</v>
      </c>
      <c r="S215" s="149">
        <v>0</v>
      </c>
      <c r="T215" s="150">
        <f t="shared" si="43"/>
        <v>0</v>
      </c>
      <c r="AR215" s="151" t="s">
        <v>191</v>
      </c>
      <c r="AT215" s="151" t="s">
        <v>120</v>
      </c>
      <c r="AU215" s="151" t="s">
        <v>85</v>
      </c>
      <c r="AY215" s="13" t="s">
        <v>117</v>
      </c>
      <c r="BE215" s="152">
        <f t="shared" si="44"/>
        <v>0</v>
      </c>
      <c r="BF215" s="152">
        <f t="shared" si="45"/>
        <v>0</v>
      </c>
      <c r="BG215" s="152">
        <f t="shared" si="46"/>
        <v>0</v>
      </c>
      <c r="BH215" s="152">
        <f t="shared" si="47"/>
        <v>0</v>
      </c>
      <c r="BI215" s="152">
        <f t="shared" si="48"/>
        <v>0</v>
      </c>
      <c r="BJ215" s="13" t="s">
        <v>83</v>
      </c>
      <c r="BK215" s="152">
        <f t="shared" si="49"/>
        <v>0</v>
      </c>
      <c r="BL215" s="13" t="s">
        <v>191</v>
      </c>
      <c r="BM215" s="151" t="s">
        <v>453</v>
      </c>
    </row>
    <row r="216" spans="2:65" s="1" customFormat="1" ht="16.5" customHeight="1">
      <c r="B216" s="139"/>
      <c r="C216" s="140" t="s">
        <v>454</v>
      </c>
      <c r="D216" s="140" t="s">
        <v>120</v>
      </c>
      <c r="E216" s="141" t="s">
        <v>455</v>
      </c>
      <c r="F216" s="142" t="s">
        <v>456</v>
      </c>
      <c r="G216" s="143" t="s">
        <v>140</v>
      </c>
      <c r="H216" s="144">
        <v>3</v>
      </c>
      <c r="I216" s="145"/>
      <c r="J216" s="146">
        <f t="shared" si="40"/>
        <v>0</v>
      </c>
      <c r="K216" s="142" t="s">
        <v>1</v>
      </c>
      <c r="L216" s="28"/>
      <c r="M216" s="147" t="s">
        <v>1</v>
      </c>
      <c r="N216" s="148" t="s">
        <v>40</v>
      </c>
      <c r="O216" s="51"/>
      <c r="P216" s="149">
        <f t="shared" si="41"/>
        <v>0</v>
      </c>
      <c r="Q216" s="149">
        <v>0</v>
      </c>
      <c r="R216" s="149">
        <f t="shared" si="42"/>
        <v>0</v>
      </c>
      <c r="S216" s="149">
        <v>0</v>
      </c>
      <c r="T216" s="150">
        <f t="shared" si="43"/>
        <v>0</v>
      </c>
      <c r="AR216" s="151" t="s">
        <v>191</v>
      </c>
      <c r="AT216" s="151" t="s">
        <v>120</v>
      </c>
      <c r="AU216" s="151" t="s">
        <v>85</v>
      </c>
      <c r="AY216" s="13" t="s">
        <v>117</v>
      </c>
      <c r="BE216" s="152">
        <f t="shared" si="44"/>
        <v>0</v>
      </c>
      <c r="BF216" s="152">
        <f t="shared" si="45"/>
        <v>0</v>
      </c>
      <c r="BG216" s="152">
        <f t="shared" si="46"/>
        <v>0</v>
      </c>
      <c r="BH216" s="152">
        <f t="shared" si="47"/>
        <v>0</v>
      </c>
      <c r="BI216" s="152">
        <f t="shared" si="48"/>
        <v>0</v>
      </c>
      <c r="BJ216" s="13" t="s">
        <v>83</v>
      </c>
      <c r="BK216" s="152">
        <f t="shared" si="49"/>
        <v>0</v>
      </c>
      <c r="BL216" s="13" t="s">
        <v>191</v>
      </c>
      <c r="BM216" s="151" t="s">
        <v>457</v>
      </c>
    </row>
    <row r="217" spans="2:65" s="1" customFormat="1" ht="16.5" customHeight="1">
      <c r="B217" s="139"/>
      <c r="C217" s="140" t="s">
        <v>458</v>
      </c>
      <c r="D217" s="140" t="s">
        <v>120</v>
      </c>
      <c r="E217" s="141" t="s">
        <v>459</v>
      </c>
      <c r="F217" s="142" t="s">
        <v>460</v>
      </c>
      <c r="G217" s="143" t="s">
        <v>140</v>
      </c>
      <c r="H217" s="144">
        <v>3</v>
      </c>
      <c r="I217" s="145"/>
      <c r="J217" s="146">
        <f t="shared" si="40"/>
        <v>0</v>
      </c>
      <c r="K217" s="142" t="s">
        <v>1</v>
      </c>
      <c r="L217" s="28"/>
      <c r="M217" s="147" t="s">
        <v>1</v>
      </c>
      <c r="N217" s="148" t="s">
        <v>40</v>
      </c>
      <c r="O217" s="51"/>
      <c r="P217" s="149">
        <f t="shared" si="41"/>
        <v>0</v>
      </c>
      <c r="Q217" s="149">
        <v>0</v>
      </c>
      <c r="R217" s="149">
        <f t="shared" si="42"/>
        <v>0</v>
      </c>
      <c r="S217" s="149">
        <v>0</v>
      </c>
      <c r="T217" s="150">
        <f t="shared" si="43"/>
        <v>0</v>
      </c>
      <c r="AR217" s="151" t="s">
        <v>191</v>
      </c>
      <c r="AT217" s="151" t="s">
        <v>120</v>
      </c>
      <c r="AU217" s="151" t="s">
        <v>85</v>
      </c>
      <c r="AY217" s="13" t="s">
        <v>117</v>
      </c>
      <c r="BE217" s="152">
        <f t="shared" si="44"/>
        <v>0</v>
      </c>
      <c r="BF217" s="152">
        <f t="shared" si="45"/>
        <v>0</v>
      </c>
      <c r="BG217" s="152">
        <f t="shared" si="46"/>
        <v>0</v>
      </c>
      <c r="BH217" s="152">
        <f t="shared" si="47"/>
        <v>0</v>
      </c>
      <c r="BI217" s="152">
        <f t="shared" si="48"/>
        <v>0</v>
      </c>
      <c r="BJ217" s="13" t="s">
        <v>83</v>
      </c>
      <c r="BK217" s="152">
        <f t="shared" si="49"/>
        <v>0</v>
      </c>
      <c r="BL217" s="13" t="s">
        <v>191</v>
      </c>
      <c r="BM217" s="151" t="s">
        <v>461</v>
      </c>
    </row>
    <row r="218" spans="2:65" s="1" customFormat="1" ht="16.5" customHeight="1">
      <c r="B218" s="139"/>
      <c r="C218" s="140" t="s">
        <v>462</v>
      </c>
      <c r="D218" s="140" t="s">
        <v>120</v>
      </c>
      <c r="E218" s="141" t="s">
        <v>463</v>
      </c>
      <c r="F218" s="142" t="s">
        <v>464</v>
      </c>
      <c r="G218" s="143" t="s">
        <v>465</v>
      </c>
      <c r="H218" s="144">
        <v>8</v>
      </c>
      <c r="I218" s="145"/>
      <c r="J218" s="146">
        <f t="shared" si="40"/>
        <v>0</v>
      </c>
      <c r="K218" s="142" t="s">
        <v>1</v>
      </c>
      <c r="L218" s="28"/>
      <c r="M218" s="147" t="s">
        <v>1</v>
      </c>
      <c r="N218" s="148" t="s">
        <v>40</v>
      </c>
      <c r="O218" s="51"/>
      <c r="P218" s="149">
        <f t="shared" si="41"/>
        <v>0</v>
      </c>
      <c r="Q218" s="149">
        <v>0</v>
      </c>
      <c r="R218" s="149">
        <f t="shared" si="42"/>
        <v>0</v>
      </c>
      <c r="S218" s="149">
        <v>0</v>
      </c>
      <c r="T218" s="150">
        <f t="shared" si="43"/>
        <v>0</v>
      </c>
      <c r="AR218" s="151" t="s">
        <v>191</v>
      </c>
      <c r="AT218" s="151" t="s">
        <v>120</v>
      </c>
      <c r="AU218" s="151" t="s">
        <v>85</v>
      </c>
      <c r="AY218" s="13" t="s">
        <v>117</v>
      </c>
      <c r="BE218" s="152">
        <f t="shared" si="44"/>
        <v>0</v>
      </c>
      <c r="BF218" s="152">
        <f t="shared" si="45"/>
        <v>0</v>
      </c>
      <c r="BG218" s="152">
        <f t="shared" si="46"/>
        <v>0</v>
      </c>
      <c r="BH218" s="152">
        <f t="shared" si="47"/>
        <v>0</v>
      </c>
      <c r="BI218" s="152">
        <f t="shared" si="48"/>
        <v>0</v>
      </c>
      <c r="BJ218" s="13" t="s">
        <v>83</v>
      </c>
      <c r="BK218" s="152">
        <f t="shared" si="49"/>
        <v>0</v>
      </c>
      <c r="BL218" s="13" t="s">
        <v>191</v>
      </c>
      <c r="BM218" s="151" t="s">
        <v>466</v>
      </c>
    </row>
    <row r="219" spans="2:65" s="11" customFormat="1" ht="22.9" customHeight="1">
      <c r="B219" s="126"/>
      <c r="D219" s="127" t="s">
        <v>74</v>
      </c>
      <c r="E219" s="137" t="s">
        <v>561</v>
      </c>
      <c r="F219" s="137" t="s">
        <v>467</v>
      </c>
      <c r="I219" s="129"/>
      <c r="J219" s="138">
        <f>BK219</f>
        <v>0</v>
      </c>
      <c r="L219" s="126"/>
      <c r="M219" s="131"/>
      <c r="N219" s="132"/>
      <c r="O219" s="132"/>
      <c r="P219" s="133">
        <f>SUM(P220:P228)</f>
        <v>0</v>
      </c>
      <c r="Q219" s="132"/>
      <c r="R219" s="133">
        <f>SUM(R220:R228)</f>
        <v>8.3000000000000001E-4</v>
      </c>
      <c r="S219" s="132"/>
      <c r="T219" s="134">
        <f>SUM(T220:T228)</f>
        <v>0</v>
      </c>
      <c r="AR219" s="127" t="s">
        <v>85</v>
      </c>
      <c r="AT219" s="135" t="s">
        <v>74</v>
      </c>
      <c r="AU219" s="135" t="s">
        <v>83</v>
      </c>
      <c r="AY219" s="127" t="s">
        <v>117</v>
      </c>
      <c r="BK219" s="136">
        <f>SUM(BK220:BK228)</f>
        <v>0</v>
      </c>
    </row>
    <row r="220" spans="2:65" s="1" customFormat="1" ht="16.5" customHeight="1">
      <c r="B220" s="139"/>
      <c r="C220" s="153" t="s">
        <v>468</v>
      </c>
      <c r="D220" s="153" t="s">
        <v>115</v>
      </c>
      <c r="E220" s="154" t="s">
        <v>469</v>
      </c>
      <c r="F220" s="155" t="s">
        <v>470</v>
      </c>
      <c r="G220" s="156" t="s">
        <v>140</v>
      </c>
      <c r="H220" s="157">
        <v>1</v>
      </c>
      <c r="I220" s="158"/>
      <c r="J220" s="159">
        <f t="shared" ref="J220:J228" si="50">ROUND(I220*H220,2)</f>
        <v>0</v>
      </c>
      <c r="K220" s="155" t="s">
        <v>1</v>
      </c>
      <c r="L220" s="160"/>
      <c r="M220" s="161" t="s">
        <v>1</v>
      </c>
      <c r="N220" s="162" t="s">
        <v>40</v>
      </c>
      <c r="O220" s="51"/>
      <c r="P220" s="149">
        <f t="shared" ref="P220:P228" si="51">O220*H220</f>
        <v>0</v>
      </c>
      <c r="Q220" s="149">
        <v>4.0000000000000002E-4</v>
      </c>
      <c r="R220" s="149">
        <f t="shared" ref="R220:R228" si="52">Q220*H220</f>
        <v>4.0000000000000002E-4</v>
      </c>
      <c r="S220" s="149">
        <v>0</v>
      </c>
      <c r="T220" s="150">
        <f t="shared" ref="T220:T228" si="53">S220*H220</f>
        <v>0</v>
      </c>
      <c r="AR220" s="151" t="s">
        <v>209</v>
      </c>
      <c r="AT220" s="151" t="s">
        <v>115</v>
      </c>
      <c r="AU220" s="151" t="s">
        <v>85</v>
      </c>
      <c r="AY220" s="13" t="s">
        <v>117</v>
      </c>
      <c r="BE220" s="152">
        <f t="shared" ref="BE220:BE228" si="54">IF(N220="základní",J220,0)</f>
        <v>0</v>
      </c>
      <c r="BF220" s="152">
        <f t="shared" ref="BF220:BF228" si="55">IF(N220="snížená",J220,0)</f>
        <v>0</v>
      </c>
      <c r="BG220" s="152">
        <f t="shared" ref="BG220:BG228" si="56">IF(N220="zákl. přenesená",J220,0)</f>
        <v>0</v>
      </c>
      <c r="BH220" s="152">
        <f t="shared" ref="BH220:BH228" si="57">IF(N220="sníž. přenesená",J220,0)</f>
        <v>0</v>
      </c>
      <c r="BI220" s="152">
        <f t="shared" ref="BI220:BI228" si="58">IF(N220="nulová",J220,0)</f>
        <v>0</v>
      </c>
      <c r="BJ220" s="13" t="s">
        <v>83</v>
      </c>
      <c r="BK220" s="152">
        <f t="shared" ref="BK220:BK228" si="59">ROUND(I220*H220,2)</f>
        <v>0</v>
      </c>
      <c r="BL220" s="13" t="s">
        <v>191</v>
      </c>
      <c r="BM220" s="151" t="s">
        <v>471</v>
      </c>
    </row>
    <row r="221" spans="2:65" s="1" customFormat="1" ht="16.5" customHeight="1">
      <c r="B221" s="139"/>
      <c r="C221" s="153" t="s">
        <v>472</v>
      </c>
      <c r="D221" s="153" t="s">
        <v>115</v>
      </c>
      <c r="E221" s="154" t="s">
        <v>473</v>
      </c>
      <c r="F221" s="155" t="s">
        <v>474</v>
      </c>
      <c r="G221" s="156" t="s">
        <v>140</v>
      </c>
      <c r="H221" s="157">
        <v>1</v>
      </c>
      <c r="I221" s="158"/>
      <c r="J221" s="159">
        <f t="shared" si="50"/>
        <v>0</v>
      </c>
      <c r="K221" s="155" t="s">
        <v>1</v>
      </c>
      <c r="L221" s="160"/>
      <c r="M221" s="161" t="s">
        <v>1</v>
      </c>
      <c r="N221" s="162" t="s">
        <v>40</v>
      </c>
      <c r="O221" s="51"/>
      <c r="P221" s="149">
        <f t="shared" si="51"/>
        <v>0</v>
      </c>
      <c r="Q221" s="149">
        <v>4.0000000000000002E-4</v>
      </c>
      <c r="R221" s="149">
        <f t="shared" si="52"/>
        <v>4.0000000000000002E-4</v>
      </c>
      <c r="S221" s="149">
        <v>0</v>
      </c>
      <c r="T221" s="150">
        <f t="shared" si="53"/>
        <v>0</v>
      </c>
      <c r="AR221" s="151" t="s">
        <v>209</v>
      </c>
      <c r="AT221" s="151" t="s">
        <v>115</v>
      </c>
      <c r="AU221" s="151" t="s">
        <v>85</v>
      </c>
      <c r="AY221" s="13" t="s">
        <v>117</v>
      </c>
      <c r="BE221" s="152">
        <f t="shared" si="54"/>
        <v>0</v>
      </c>
      <c r="BF221" s="152">
        <f t="shared" si="55"/>
        <v>0</v>
      </c>
      <c r="BG221" s="152">
        <f t="shared" si="56"/>
        <v>0</v>
      </c>
      <c r="BH221" s="152">
        <f t="shared" si="57"/>
        <v>0</v>
      </c>
      <c r="BI221" s="152">
        <f t="shared" si="58"/>
        <v>0</v>
      </c>
      <c r="BJ221" s="13" t="s">
        <v>83</v>
      </c>
      <c r="BK221" s="152">
        <f t="shared" si="59"/>
        <v>0</v>
      </c>
      <c r="BL221" s="13" t="s">
        <v>191</v>
      </c>
      <c r="BM221" s="151" t="s">
        <v>475</v>
      </c>
    </row>
    <row r="222" spans="2:65" s="1" customFormat="1" ht="16.5" customHeight="1">
      <c r="B222" s="139"/>
      <c r="C222" s="153" t="s">
        <v>476</v>
      </c>
      <c r="D222" s="153" t="s">
        <v>115</v>
      </c>
      <c r="E222" s="154" t="s">
        <v>477</v>
      </c>
      <c r="F222" s="155" t="s">
        <v>478</v>
      </c>
      <c r="G222" s="156" t="s">
        <v>140</v>
      </c>
      <c r="H222" s="157">
        <v>3</v>
      </c>
      <c r="I222" s="158"/>
      <c r="J222" s="159">
        <f t="shared" si="50"/>
        <v>0</v>
      </c>
      <c r="K222" s="155" t="s">
        <v>1</v>
      </c>
      <c r="L222" s="160"/>
      <c r="M222" s="161" t="s">
        <v>1</v>
      </c>
      <c r="N222" s="162" t="s">
        <v>40</v>
      </c>
      <c r="O222" s="51"/>
      <c r="P222" s="149">
        <f t="shared" si="51"/>
        <v>0</v>
      </c>
      <c r="Q222" s="149">
        <v>1.0000000000000001E-5</v>
      </c>
      <c r="R222" s="149">
        <f t="shared" si="52"/>
        <v>3.0000000000000004E-5</v>
      </c>
      <c r="S222" s="149">
        <v>0</v>
      </c>
      <c r="T222" s="150">
        <f t="shared" si="53"/>
        <v>0</v>
      </c>
      <c r="AR222" s="151" t="s">
        <v>209</v>
      </c>
      <c r="AT222" s="151" t="s">
        <v>115</v>
      </c>
      <c r="AU222" s="151" t="s">
        <v>85</v>
      </c>
      <c r="AY222" s="13" t="s">
        <v>117</v>
      </c>
      <c r="BE222" s="152">
        <f t="shared" si="54"/>
        <v>0</v>
      </c>
      <c r="BF222" s="152">
        <f t="shared" si="55"/>
        <v>0</v>
      </c>
      <c r="BG222" s="152">
        <f t="shared" si="56"/>
        <v>0</v>
      </c>
      <c r="BH222" s="152">
        <f t="shared" si="57"/>
        <v>0</v>
      </c>
      <c r="BI222" s="152">
        <f t="shared" si="58"/>
        <v>0</v>
      </c>
      <c r="BJ222" s="13" t="s">
        <v>83</v>
      </c>
      <c r="BK222" s="152">
        <f t="shared" si="59"/>
        <v>0</v>
      </c>
      <c r="BL222" s="13" t="s">
        <v>191</v>
      </c>
      <c r="BM222" s="151" t="s">
        <v>479</v>
      </c>
    </row>
    <row r="223" spans="2:65" s="1" customFormat="1" ht="16.5" customHeight="1">
      <c r="B223" s="139"/>
      <c r="C223" s="153" t="s">
        <v>480</v>
      </c>
      <c r="D223" s="153" t="s">
        <v>115</v>
      </c>
      <c r="E223" s="154" t="s">
        <v>481</v>
      </c>
      <c r="F223" s="155" t="s">
        <v>482</v>
      </c>
      <c r="G223" s="156" t="s">
        <v>140</v>
      </c>
      <c r="H223" s="157">
        <v>1</v>
      </c>
      <c r="I223" s="158"/>
      <c r="J223" s="159">
        <f t="shared" si="50"/>
        <v>0</v>
      </c>
      <c r="K223" s="155" t="s">
        <v>1</v>
      </c>
      <c r="L223" s="160"/>
      <c r="M223" s="161" t="s">
        <v>1</v>
      </c>
      <c r="N223" s="162" t="s">
        <v>40</v>
      </c>
      <c r="O223" s="51"/>
      <c r="P223" s="149">
        <f t="shared" si="51"/>
        <v>0</v>
      </c>
      <c r="Q223" s="149">
        <v>0</v>
      </c>
      <c r="R223" s="149">
        <f t="shared" si="52"/>
        <v>0</v>
      </c>
      <c r="S223" s="149">
        <v>0</v>
      </c>
      <c r="T223" s="150">
        <f t="shared" si="53"/>
        <v>0</v>
      </c>
      <c r="AR223" s="151" t="s">
        <v>209</v>
      </c>
      <c r="AT223" s="151" t="s">
        <v>115</v>
      </c>
      <c r="AU223" s="151" t="s">
        <v>85</v>
      </c>
      <c r="AY223" s="13" t="s">
        <v>117</v>
      </c>
      <c r="BE223" s="152">
        <f t="shared" si="54"/>
        <v>0</v>
      </c>
      <c r="BF223" s="152">
        <f t="shared" si="55"/>
        <v>0</v>
      </c>
      <c r="BG223" s="152">
        <f t="shared" si="56"/>
        <v>0</v>
      </c>
      <c r="BH223" s="152">
        <f t="shared" si="57"/>
        <v>0</v>
      </c>
      <c r="BI223" s="152">
        <f t="shared" si="58"/>
        <v>0</v>
      </c>
      <c r="BJ223" s="13" t="s">
        <v>83</v>
      </c>
      <c r="BK223" s="152">
        <f t="shared" si="59"/>
        <v>0</v>
      </c>
      <c r="BL223" s="13" t="s">
        <v>191</v>
      </c>
      <c r="BM223" s="151" t="s">
        <v>483</v>
      </c>
    </row>
    <row r="224" spans="2:65" s="1" customFormat="1" ht="16.5" customHeight="1">
      <c r="B224" s="139"/>
      <c r="C224" s="140" t="s">
        <v>484</v>
      </c>
      <c r="D224" s="140" t="s">
        <v>120</v>
      </c>
      <c r="E224" s="141" t="s">
        <v>485</v>
      </c>
      <c r="F224" s="142" t="s">
        <v>486</v>
      </c>
      <c r="G224" s="143" t="s">
        <v>140</v>
      </c>
      <c r="H224" s="144">
        <v>1</v>
      </c>
      <c r="I224" s="145"/>
      <c r="J224" s="146">
        <f t="shared" si="50"/>
        <v>0</v>
      </c>
      <c r="K224" s="142" t="s">
        <v>154</v>
      </c>
      <c r="L224" s="28"/>
      <c r="M224" s="147" t="s">
        <v>1</v>
      </c>
      <c r="N224" s="148" t="s">
        <v>40</v>
      </c>
      <c r="O224" s="51"/>
      <c r="P224" s="149">
        <f t="shared" si="51"/>
        <v>0</v>
      </c>
      <c r="Q224" s="149">
        <v>0</v>
      </c>
      <c r="R224" s="149">
        <f t="shared" si="52"/>
        <v>0</v>
      </c>
      <c r="S224" s="149">
        <v>0</v>
      </c>
      <c r="T224" s="150">
        <f t="shared" si="53"/>
        <v>0</v>
      </c>
      <c r="AR224" s="151" t="s">
        <v>191</v>
      </c>
      <c r="AT224" s="151" t="s">
        <v>120</v>
      </c>
      <c r="AU224" s="151" t="s">
        <v>85</v>
      </c>
      <c r="AY224" s="13" t="s">
        <v>117</v>
      </c>
      <c r="BE224" s="152">
        <f t="shared" si="54"/>
        <v>0</v>
      </c>
      <c r="BF224" s="152">
        <f t="shared" si="55"/>
        <v>0</v>
      </c>
      <c r="BG224" s="152">
        <f t="shared" si="56"/>
        <v>0</v>
      </c>
      <c r="BH224" s="152">
        <f t="shared" si="57"/>
        <v>0</v>
      </c>
      <c r="BI224" s="152">
        <f t="shared" si="58"/>
        <v>0</v>
      </c>
      <c r="BJ224" s="13" t="s">
        <v>83</v>
      </c>
      <c r="BK224" s="152">
        <f t="shared" si="59"/>
        <v>0</v>
      </c>
      <c r="BL224" s="13" t="s">
        <v>191</v>
      </c>
      <c r="BM224" s="151" t="s">
        <v>487</v>
      </c>
    </row>
    <row r="225" spans="2:65" s="1" customFormat="1" ht="16.5" customHeight="1">
      <c r="B225" s="139"/>
      <c r="C225" s="140" t="s">
        <v>488</v>
      </c>
      <c r="D225" s="140" t="s">
        <v>120</v>
      </c>
      <c r="E225" s="141" t="s">
        <v>489</v>
      </c>
      <c r="F225" s="142" t="s">
        <v>490</v>
      </c>
      <c r="G225" s="143" t="s">
        <v>465</v>
      </c>
      <c r="H225" s="144">
        <v>4</v>
      </c>
      <c r="I225" s="145"/>
      <c r="J225" s="146">
        <f t="shared" si="50"/>
        <v>0</v>
      </c>
      <c r="K225" s="142" t="s">
        <v>1</v>
      </c>
      <c r="L225" s="28"/>
      <c r="M225" s="147" t="s">
        <v>1</v>
      </c>
      <c r="N225" s="148" t="s">
        <v>40</v>
      </c>
      <c r="O225" s="51"/>
      <c r="P225" s="149">
        <f t="shared" si="51"/>
        <v>0</v>
      </c>
      <c r="Q225" s="149">
        <v>0</v>
      </c>
      <c r="R225" s="149">
        <f t="shared" si="52"/>
        <v>0</v>
      </c>
      <c r="S225" s="149">
        <v>0</v>
      </c>
      <c r="T225" s="150">
        <f t="shared" si="53"/>
        <v>0</v>
      </c>
      <c r="AR225" s="151" t="s">
        <v>191</v>
      </c>
      <c r="AT225" s="151" t="s">
        <v>120</v>
      </c>
      <c r="AU225" s="151" t="s">
        <v>85</v>
      </c>
      <c r="AY225" s="13" t="s">
        <v>117</v>
      </c>
      <c r="BE225" s="152">
        <f t="shared" si="54"/>
        <v>0</v>
      </c>
      <c r="BF225" s="152">
        <f t="shared" si="55"/>
        <v>0</v>
      </c>
      <c r="BG225" s="152">
        <f t="shared" si="56"/>
        <v>0</v>
      </c>
      <c r="BH225" s="152">
        <f t="shared" si="57"/>
        <v>0</v>
      </c>
      <c r="BI225" s="152">
        <f t="shared" si="58"/>
        <v>0</v>
      </c>
      <c r="BJ225" s="13" t="s">
        <v>83</v>
      </c>
      <c r="BK225" s="152">
        <f t="shared" si="59"/>
        <v>0</v>
      </c>
      <c r="BL225" s="13" t="s">
        <v>191</v>
      </c>
      <c r="BM225" s="151" t="s">
        <v>491</v>
      </c>
    </row>
    <row r="226" spans="2:65" s="1" customFormat="1" ht="16.5" customHeight="1">
      <c r="B226" s="139"/>
      <c r="C226" s="140" t="s">
        <v>492</v>
      </c>
      <c r="D226" s="140" t="s">
        <v>120</v>
      </c>
      <c r="E226" s="141" t="s">
        <v>493</v>
      </c>
      <c r="F226" s="142" t="s">
        <v>494</v>
      </c>
      <c r="G226" s="143" t="s">
        <v>140</v>
      </c>
      <c r="H226" s="144">
        <v>3</v>
      </c>
      <c r="I226" s="145"/>
      <c r="J226" s="146">
        <f t="shared" si="50"/>
        <v>0</v>
      </c>
      <c r="K226" s="142" t="s">
        <v>1</v>
      </c>
      <c r="L226" s="28"/>
      <c r="M226" s="147" t="s">
        <v>1</v>
      </c>
      <c r="N226" s="148" t="s">
        <v>40</v>
      </c>
      <c r="O226" s="51"/>
      <c r="P226" s="149">
        <f t="shared" si="51"/>
        <v>0</v>
      </c>
      <c r="Q226" s="149">
        <v>0</v>
      </c>
      <c r="R226" s="149">
        <f t="shared" si="52"/>
        <v>0</v>
      </c>
      <c r="S226" s="149">
        <v>0</v>
      </c>
      <c r="T226" s="150">
        <f t="shared" si="53"/>
        <v>0</v>
      </c>
      <c r="AR226" s="151" t="s">
        <v>191</v>
      </c>
      <c r="AT226" s="151" t="s">
        <v>120</v>
      </c>
      <c r="AU226" s="151" t="s">
        <v>85</v>
      </c>
      <c r="AY226" s="13" t="s">
        <v>117</v>
      </c>
      <c r="BE226" s="152">
        <f t="shared" si="54"/>
        <v>0</v>
      </c>
      <c r="BF226" s="152">
        <f t="shared" si="55"/>
        <v>0</v>
      </c>
      <c r="BG226" s="152">
        <f t="shared" si="56"/>
        <v>0</v>
      </c>
      <c r="BH226" s="152">
        <f t="shared" si="57"/>
        <v>0</v>
      </c>
      <c r="BI226" s="152">
        <f t="shared" si="58"/>
        <v>0</v>
      </c>
      <c r="BJ226" s="13" t="s">
        <v>83</v>
      </c>
      <c r="BK226" s="152">
        <f t="shared" si="59"/>
        <v>0</v>
      </c>
      <c r="BL226" s="13" t="s">
        <v>191</v>
      </c>
      <c r="BM226" s="151" t="s">
        <v>495</v>
      </c>
    </row>
    <row r="227" spans="2:65" s="1" customFormat="1" ht="16.5" customHeight="1">
      <c r="B227" s="139"/>
      <c r="C227" s="140" t="s">
        <v>496</v>
      </c>
      <c r="D227" s="140" t="s">
        <v>120</v>
      </c>
      <c r="E227" s="141" t="s">
        <v>497</v>
      </c>
      <c r="F227" s="142" t="s">
        <v>498</v>
      </c>
      <c r="G227" s="143" t="s">
        <v>465</v>
      </c>
      <c r="H227" s="144">
        <v>1</v>
      </c>
      <c r="I227" s="145"/>
      <c r="J227" s="146">
        <f t="shared" si="50"/>
        <v>0</v>
      </c>
      <c r="K227" s="142" t="s">
        <v>1</v>
      </c>
      <c r="L227" s="28"/>
      <c r="M227" s="147" t="s">
        <v>1</v>
      </c>
      <c r="N227" s="148" t="s">
        <v>40</v>
      </c>
      <c r="O227" s="51"/>
      <c r="P227" s="149">
        <f t="shared" si="51"/>
        <v>0</v>
      </c>
      <c r="Q227" s="149">
        <v>0</v>
      </c>
      <c r="R227" s="149">
        <f t="shared" si="52"/>
        <v>0</v>
      </c>
      <c r="S227" s="149">
        <v>0</v>
      </c>
      <c r="T227" s="150">
        <f t="shared" si="53"/>
        <v>0</v>
      </c>
      <c r="AR227" s="151" t="s">
        <v>191</v>
      </c>
      <c r="AT227" s="151" t="s">
        <v>120</v>
      </c>
      <c r="AU227" s="151" t="s">
        <v>85</v>
      </c>
      <c r="AY227" s="13" t="s">
        <v>117</v>
      </c>
      <c r="BE227" s="152">
        <f t="shared" si="54"/>
        <v>0</v>
      </c>
      <c r="BF227" s="152">
        <f t="shared" si="55"/>
        <v>0</v>
      </c>
      <c r="BG227" s="152">
        <f t="shared" si="56"/>
        <v>0</v>
      </c>
      <c r="BH227" s="152">
        <f t="shared" si="57"/>
        <v>0</v>
      </c>
      <c r="BI227" s="152">
        <f t="shared" si="58"/>
        <v>0</v>
      </c>
      <c r="BJ227" s="13" t="s">
        <v>83</v>
      </c>
      <c r="BK227" s="152">
        <f t="shared" si="59"/>
        <v>0</v>
      </c>
      <c r="BL227" s="13" t="s">
        <v>191</v>
      </c>
      <c r="BM227" s="151" t="s">
        <v>499</v>
      </c>
    </row>
    <row r="228" spans="2:65" s="1" customFormat="1" ht="16.5" customHeight="1">
      <c r="B228" s="139"/>
      <c r="C228" s="140" t="s">
        <v>500</v>
      </c>
      <c r="D228" s="140" t="s">
        <v>120</v>
      </c>
      <c r="E228" s="141" t="s">
        <v>501</v>
      </c>
      <c r="F228" s="142" t="s">
        <v>502</v>
      </c>
      <c r="G228" s="143" t="s">
        <v>465</v>
      </c>
      <c r="H228" s="144">
        <v>6</v>
      </c>
      <c r="I228" s="145"/>
      <c r="J228" s="146">
        <f t="shared" si="50"/>
        <v>0</v>
      </c>
      <c r="K228" s="142" t="s">
        <v>1</v>
      </c>
      <c r="L228" s="28"/>
      <c r="M228" s="147" t="s">
        <v>1</v>
      </c>
      <c r="N228" s="148" t="s">
        <v>40</v>
      </c>
      <c r="O228" s="51"/>
      <c r="P228" s="149">
        <f t="shared" si="51"/>
        <v>0</v>
      </c>
      <c r="Q228" s="149">
        <v>0</v>
      </c>
      <c r="R228" s="149">
        <f t="shared" si="52"/>
        <v>0</v>
      </c>
      <c r="S228" s="149">
        <v>0</v>
      </c>
      <c r="T228" s="150">
        <f t="shared" si="53"/>
        <v>0</v>
      </c>
      <c r="AR228" s="151" t="s">
        <v>191</v>
      </c>
      <c r="AT228" s="151" t="s">
        <v>120</v>
      </c>
      <c r="AU228" s="151" t="s">
        <v>85</v>
      </c>
      <c r="AY228" s="13" t="s">
        <v>117</v>
      </c>
      <c r="BE228" s="152">
        <f t="shared" si="54"/>
        <v>0</v>
      </c>
      <c r="BF228" s="152">
        <f t="shared" si="55"/>
        <v>0</v>
      </c>
      <c r="BG228" s="152">
        <f t="shared" si="56"/>
        <v>0</v>
      </c>
      <c r="BH228" s="152">
        <f t="shared" si="57"/>
        <v>0</v>
      </c>
      <c r="BI228" s="152">
        <f t="shared" si="58"/>
        <v>0</v>
      </c>
      <c r="BJ228" s="13" t="s">
        <v>83</v>
      </c>
      <c r="BK228" s="152">
        <f t="shared" si="59"/>
        <v>0</v>
      </c>
      <c r="BL228" s="13" t="s">
        <v>191</v>
      </c>
      <c r="BM228" s="151" t="s">
        <v>503</v>
      </c>
    </row>
    <row r="229" spans="2:65" s="11" customFormat="1" ht="22.9" customHeight="1">
      <c r="B229" s="126"/>
      <c r="D229" s="127" t="s">
        <v>74</v>
      </c>
      <c r="E229" s="137" t="s">
        <v>562</v>
      </c>
      <c r="F229" s="137" t="s">
        <v>504</v>
      </c>
      <c r="I229" s="129"/>
      <c r="J229" s="138">
        <f>BK229</f>
        <v>0</v>
      </c>
      <c r="L229" s="126"/>
      <c r="M229" s="131"/>
      <c r="N229" s="132"/>
      <c r="O229" s="132"/>
      <c r="P229" s="133">
        <f>SUM(P230:P244)</f>
        <v>0</v>
      </c>
      <c r="Q229" s="132"/>
      <c r="R229" s="133">
        <f>SUM(R230:R244)</f>
        <v>0.10568999999999999</v>
      </c>
      <c r="S229" s="132"/>
      <c r="T229" s="134">
        <f>SUM(T230:T244)</f>
        <v>0</v>
      </c>
      <c r="AR229" s="127" t="s">
        <v>85</v>
      </c>
      <c r="AT229" s="135" t="s">
        <v>74</v>
      </c>
      <c r="AU229" s="135" t="s">
        <v>83</v>
      </c>
      <c r="AY229" s="127" t="s">
        <v>117</v>
      </c>
      <c r="BK229" s="136">
        <f>SUM(BK230:BK244)</f>
        <v>0</v>
      </c>
    </row>
    <row r="230" spans="2:65" s="1" customFormat="1" ht="36" customHeight="1">
      <c r="B230" s="139"/>
      <c r="C230" s="153" t="s">
        <v>505</v>
      </c>
      <c r="D230" s="153" t="s">
        <v>115</v>
      </c>
      <c r="E230" s="154" t="s">
        <v>506</v>
      </c>
      <c r="F230" s="155" t="s">
        <v>507</v>
      </c>
      <c r="G230" s="156" t="s">
        <v>140</v>
      </c>
      <c r="H230" s="157">
        <v>1</v>
      </c>
      <c r="I230" s="158"/>
      <c r="J230" s="159">
        <f t="shared" ref="J230:J244" si="60">ROUND(I230*H230,2)</f>
        <v>0</v>
      </c>
      <c r="K230" s="155" t="s">
        <v>1</v>
      </c>
      <c r="L230" s="160"/>
      <c r="M230" s="161" t="s">
        <v>1</v>
      </c>
      <c r="N230" s="162" t="s">
        <v>40</v>
      </c>
      <c r="O230" s="51"/>
      <c r="P230" s="149">
        <f t="shared" ref="P230:P244" si="61">O230*H230</f>
        <v>0</v>
      </c>
      <c r="Q230" s="149">
        <v>0.10100000000000001</v>
      </c>
      <c r="R230" s="149">
        <f t="shared" ref="R230:R244" si="62">Q230*H230</f>
        <v>0.10100000000000001</v>
      </c>
      <c r="S230" s="149">
        <v>0</v>
      </c>
      <c r="T230" s="150">
        <f t="shared" ref="T230:T244" si="63">S230*H230</f>
        <v>0</v>
      </c>
      <c r="AR230" s="151" t="s">
        <v>209</v>
      </c>
      <c r="AT230" s="151" t="s">
        <v>115</v>
      </c>
      <c r="AU230" s="151" t="s">
        <v>85</v>
      </c>
      <c r="AY230" s="13" t="s">
        <v>117</v>
      </c>
      <c r="BE230" s="152">
        <f t="shared" ref="BE230:BE244" si="64">IF(N230="základní",J230,0)</f>
        <v>0</v>
      </c>
      <c r="BF230" s="152">
        <f t="shared" ref="BF230:BF244" si="65">IF(N230="snížená",J230,0)</f>
        <v>0</v>
      </c>
      <c r="BG230" s="152">
        <f t="shared" ref="BG230:BG244" si="66">IF(N230="zákl. přenesená",J230,0)</f>
        <v>0</v>
      </c>
      <c r="BH230" s="152">
        <f t="shared" ref="BH230:BH244" si="67">IF(N230="sníž. přenesená",J230,0)</f>
        <v>0</v>
      </c>
      <c r="BI230" s="152">
        <f t="shared" ref="BI230:BI244" si="68">IF(N230="nulová",J230,0)</f>
        <v>0</v>
      </c>
      <c r="BJ230" s="13" t="s">
        <v>83</v>
      </c>
      <c r="BK230" s="152">
        <f t="shared" ref="BK230:BK244" si="69">ROUND(I230*H230,2)</f>
        <v>0</v>
      </c>
      <c r="BL230" s="13" t="s">
        <v>191</v>
      </c>
      <c r="BM230" s="151" t="s">
        <v>508</v>
      </c>
    </row>
    <row r="231" spans="2:65" s="1" customFormat="1" ht="16.5" customHeight="1">
      <c r="B231" s="139"/>
      <c r="C231" s="153" t="s">
        <v>509</v>
      </c>
      <c r="D231" s="153" t="s">
        <v>115</v>
      </c>
      <c r="E231" s="154" t="s">
        <v>510</v>
      </c>
      <c r="F231" s="155" t="s">
        <v>511</v>
      </c>
      <c r="G231" s="156" t="s">
        <v>140</v>
      </c>
      <c r="H231" s="157">
        <v>1</v>
      </c>
      <c r="I231" s="158"/>
      <c r="J231" s="159">
        <f t="shared" si="60"/>
        <v>0</v>
      </c>
      <c r="K231" s="155" t="s">
        <v>1</v>
      </c>
      <c r="L231" s="160"/>
      <c r="M231" s="161" t="s">
        <v>1</v>
      </c>
      <c r="N231" s="162" t="s">
        <v>40</v>
      </c>
      <c r="O231" s="51"/>
      <c r="P231" s="149">
        <f t="shared" si="61"/>
        <v>0</v>
      </c>
      <c r="Q231" s="149">
        <v>1E-3</v>
      </c>
      <c r="R231" s="149">
        <f t="shared" si="62"/>
        <v>1E-3</v>
      </c>
      <c r="S231" s="149">
        <v>0</v>
      </c>
      <c r="T231" s="150">
        <f t="shared" si="63"/>
        <v>0</v>
      </c>
      <c r="AR231" s="151" t="s">
        <v>209</v>
      </c>
      <c r="AT231" s="151" t="s">
        <v>115</v>
      </c>
      <c r="AU231" s="151" t="s">
        <v>85</v>
      </c>
      <c r="AY231" s="13" t="s">
        <v>117</v>
      </c>
      <c r="BE231" s="152">
        <f t="shared" si="64"/>
        <v>0</v>
      </c>
      <c r="BF231" s="152">
        <f t="shared" si="65"/>
        <v>0</v>
      </c>
      <c r="BG231" s="152">
        <f t="shared" si="66"/>
        <v>0</v>
      </c>
      <c r="BH231" s="152">
        <f t="shared" si="67"/>
        <v>0</v>
      </c>
      <c r="BI231" s="152">
        <f t="shared" si="68"/>
        <v>0</v>
      </c>
      <c r="BJ231" s="13" t="s">
        <v>83</v>
      </c>
      <c r="BK231" s="152">
        <f t="shared" si="69"/>
        <v>0</v>
      </c>
      <c r="BL231" s="13" t="s">
        <v>191</v>
      </c>
      <c r="BM231" s="151" t="s">
        <v>512</v>
      </c>
    </row>
    <row r="232" spans="2:65" s="1" customFormat="1" ht="16.5" customHeight="1">
      <c r="B232" s="139"/>
      <c r="C232" s="153" t="s">
        <v>513</v>
      </c>
      <c r="D232" s="153" t="s">
        <v>115</v>
      </c>
      <c r="E232" s="154" t="s">
        <v>514</v>
      </c>
      <c r="F232" s="155" t="s">
        <v>515</v>
      </c>
      <c r="G232" s="156" t="s">
        <v>140</v>
      </c>
      <c r="H232" s="157">
        <v>1</v>
      </c>
      <c r="I232" s="158"/>
      <c r="J232" s="159">
        <f t="shared" si="60"/>
        <v>0</v>
      </c>
      <c r="K232" s="155" t="s">
        <v>1</v>
      </c>
      <c r="L232" s="160"/>
      <c r="M232" s="161" t="s">
        <v>1</v>
      </c>
      <c r="N232" s="162" t="s">
        <v>40</v>
      </c>
      <c r="O232" s="51"/>
      <c r="P232" s="149">
        <f t="shared" si="61"/>
        <v>0</v>
      </c>
      <c r="Q232" s="149">
        <v>4.0000000000000002E-4</v>
      </c>
      <c r="R232" s="149">
        <f t="shared" si="62"/>
        <v>4.0000000000000002E-4</v>
      </c>
      <c r="S232" s="149">
        <v>0</v>
      </c>
      <c r="T232" s="150">
        <f t="shared" si="63"/>
        <v>0</v>
      </c>
      <c r="AR232" s="151" t="s">
        <v>209</v>
      </c>
      <c r="AT232" s="151" t="s">
        <v>115</v>
      </c>
      <c r="AU232" s="151" t="s">
        <v>85</v>
      </c>
      <c r="AY232" s="13" t="s">
        <v>117</v>
      </c>
      <c r="BE232" s="152">
        <f t="shared" si="64"/>
        <v>0</v>
      </c>
      <c r="BF232" s="152">
        <f t="shared" si="65"/>
        <v>0</v>
      </c>
      <c r="BG232" s="152">
        <f t="shared" si="66"/>
        <v>0</v>
      </c>
      <c r="BH232" s="152">
        <f t="shared" si="67"/>
        <v>0</v>
      </c>
      <c r="BI232" s="152">
        <f t="shared" si="68"/>
        <v>0</v>
      </c>
      <c r="BJ232" s="13" t="s">
        <v>83</v>
      </c>
      <c r="BK232" s="152">
        <f t="shared" si="69"/>
        <v>0</v>
      </c>
      <c r="BL232" s="13" t="s">
        <v>191</v>
      </c>
      <c r="BM232" s="151" t="s">
        <v>516</v>
      </c>
    </row>
    <row r="233" spans="2:65" s="1" customFormat="1" ht="16.5" customHeight="1">
      <c r="B233" s="139"/>
      <c r="C233" s="153" t="s">
        <v>517</v>
      </c>
      <c r="D233" s="153" t="s">
        <v>115</v>
      </c>
      <c r="E233" s="154" t="s">
        <v>518</v>
      </c>
      <c r="F233" s="155" t="s">
        <v>519</v>
      </c>
      <c r="G233" s="156" t="s">
        <v>140</v>
      </c>
      <c r="H233" s="157">
        <v>1</v>
      </c>
      <c r="I233" s="158"/>
      <c r="J233" s="159">
        <f t="shared" si="60"/>
        <v>0</v>
      </c>
      <c r="K233" s="155" t="s">
        <v>1</v>
      </c>
      <c r="L233" s="160"/>
      <c r="M233" s="161" t="s">
        <v>1</v>
      </c>
      <c r="N233" s="162" t="s">
        <v>40</v>
      </c>
      <c r="O233" s="51"/>
      <c r="P233" s="149">
        <f t="shared" si="61"/>
        <v>0</v>
      </c>
      <c r="Q233" s="149">
        <v>4.6999999999999999E-4</v>
      </c>
      <c r="R233" s="149">
        <f t="shared" si="62"/>
        <v>4.6999999999999999E-4</v>
      </c>
      <c r="S233" s="149">
        <v>0</v>
      </c>
      <c r="T233" s="150">
        <f t="shared" si="63"/>
        <v>0</v>
      </c>
      <c r="AR233" s="151" t="s">
        <v>209</v>
      </c>
      <c r="AT233" s="151" t="s">
        <v>115</v>
      </c>
      <c r="AU233" s="151" t="s">
        <v>85</v>
      </c>
      <c r="AY233" s="13" t="s">
        <v>117</v>
      </c>
      <c r="BE233" s="152">
        <f t="shared" si="64"/>
        <v>0</v>
      </c>
      <c r="BF233" s="152">
        <f t="shared" si="65"/>
        <v>0</v>
      </c>
      <c r="BG233" s="152">
        <f t="shared" si="66"/>
        <v>0</v>
      </c>
      <c r="BH233" s="152">
        <f t="shared" si="67"/>
        <v>0</v>
      </c>
      <c r="BI233" s="152">
        <f t="shared" si="68"/>
        <v>0</v>
      </c>
      <c r="BJ233" s="13" t="s">
        <v>83</v>
      </c>
      <c r="BK233" s="152">
        <f t="shared" si="69"/>
        <v>0</v>
      </c>
      <c r="BL233" s="13" t="s">
        <v>191</v>
      </c>
      <c r="BM233" s="151" t="s">
        <v>520</v>
      </c>
    </row>
    <row r="234" spans="2:65" s="1" customFormat="1" ht="16.5" customHeight="1">
      <c r="B234" s="139"/>
      <c r="C234" s="153" t="s">
        <v>521</v>
      </c>
      <c r="D234" s="153" t="s">
        <v>115</v>
      </c>
      <c r="E234" s="154" t="s">
        <v>522</v>
      </c>
      <c r="F234" s="155" t="s">
        <v>523</v>
      </c>
      <c r="G234" s="156" t="s">
        <v>140</v>
      </c>
      <c r="H234" s="157">
        <v>3</v>
      </c>
      <c r="I234" s="158"/>
      <c r="J234" s="159">
        <f t="shared" si="60"/>
        <v>0</v>
      </c>
      <c r="K234" s="155" t="s">
        <v>1</v>
      </c>
      <c r="L234" s="160"/>
      <c r="M234" s="161" t="s">
        <v>1</v>
      </c>
      <c r="N234" s="162" t="s">
        <v>40</v>
      </c>
      <c r="O234" s="51"/>
      <c r="P234" s="149">
        <f t="shared" si="61"/>
        <v>0</v>
      </c>
      <c r="Q234" s="149">
        <v>4.6999999999999999E-4</v>
      </c>
      <c r="R234" s="149">
        <f t="shared" si="62"/>
        <v>1.41E-3</v>
      </c>
      <c r="S234" s="149">
        <v>0</v>
      </c>
      <c r="T234" s="150">
        <f t="shared" si="63"/>
        <v>0</v>
      </c>
      <c r="AR234" s="151" t="s">
        <v>209</v>
      </c>
      <c r="AT234" s="151" t="s">
        <v>115</v>
      </c>
      <c r="AU234" s="151" t="s">
        <v>85</v>
      </c>
      <c r="AY234" s="13" t="s">
        <v>117</v>
      </c>
      <c r="BE234" s="152">
        <f t="shared" si="64"/>
        <v>0</v>
      </c>
      <c r="BF234" s="152">
        <f t="shared" si="65"/>
        <v>0</v>
      </c>
      <c r="BG234" s="152">
        <f t="shared" si="66"/>
        <v>0</v>
      </c>
      <c r="BH234" s="152">
        <f t="shared" si="67"/>
        <v>0</v>
      </c>
      <c r="BI234" s="152">
        <f t="shared" si="68"/>
        <v>0</v>
      </c>
      <c r="BJ234" s="13" t="s">
        <v>83</v>
      </c>
      <c r="BK234" s="152">
        <f t="shared" si="69"/>
        <v>0</v>
      </c>
      <c r="BL234" s="13" t="s">
        <v>191</v>
      </c>
      <c r="BM234" s="151" t="s">
        <v>524</v>
      </c>
    </row>
    <row r="235" spans="2:65" s="1" customFormat="1" ht="16.5" customHeight="1">
      <c r="B235" s="139"/>
      <c r="C235" s="153" t="s">
        <v>525</v>
      </c>
      <c r="D235" s="153" t="s">
        <v>115</v>
      </c>
      <c r="E235" s="154" t="s">
        <v>526</v>
      </c>
      <c r="F235" s="155" t="s">
        <v>527</v>
      </c>
      <c r="G235" s="156" t="s">
        <v>140</v>
      </c>
      <c r="H235" s="157">
        <v>1</v>
      </c>
      <c r="I235" s="158"/>
      <c r="J235" s="159">
        <f t="shared" si="60"/>
        <v>0</v>
      </c>
      <c r="K235" s="155" t="s">
        <v>1</v>
      </c>
      <c r="L235" s="160"/>
      <c r="M235" s="161" t="s">
        <v>1</v>
      </c>
      <c r="N235" s="162" t="s">
        <v>40</v>
      </c>
      <c r="O235" s="51"/>
      <c r="P235" s="149">
        <f t="shared" si="61"/>
        <v>0</v>
      </c>
      <c r="Q235" s="149">
        <v>4.6999999999999999E-4</v>
      </c>
      <c r="R235" s="149">
        <f t="shared" si="62"/>
        <v>4.6999999999999999E-4</v>
      </c>
      <c r="S235" s="149">
        <v>0</v>
      </c>
      <c r="T235" s="150">
        <f t="shared" si="63"/>
        <v>0</v>
      </c>
      <c r="AR235" s="151" t="s">
        <v>209</v>
      </c>
      <c r="AT235" s="151" t="s">
        <v>115</v>
      </c>
      <c r="AU235" s="151" t="s">
        <v>85</v>
      </c>
      <c r="AY235" s="13" t="s">
        <v>117</v>
      </c>
      <c r="BE235" s="152">
        <f t="shared" si="64"/>
        <v>0</v>
      </c>
      <c r="BF235" s="152">
        <f t="shared" si="65"/>
        <v>0</v>
      </c>
      <c r="BG235" s="152">
        <f t="shared" si="66"/>
        <v>0</v>
      </c>
      <c r="BH235" s="152">
        <f t="shared" si="67"/>
        <v>0</v>
      </c>
      <c r="BI235" s="152">
        <f t="shared" si="68"/>
        <v>0</v>
      </c>
      <c r="BJ235" s="13" t="s">
        <v>83</v>
      </c>
      <c r="BK235" s="152">
        <f t="shared" si="69"/>
        <v>0</v>
      </c>
      <c r="BL235" s="13" t="s">
        <v>191</v>
      </c>
      <c r="BM235" s="151" t="s">
        <v>528</v>
      </c>
    </row>
    <row r="236" spans="2:65" s="1" customFormat="1" ht="16.5" customHeight="1">
      <c r="B236" s="139"/>
      <c r="C236" s="153" t="s">
        <v>529</v>
      </c>
      <c r="D236" s="153" t="s">
        <v>115</v>
      </c>
      <c r="E236" s="154" t="s">
        <v>530</v>
      </c>
      <c r="F236" s="155" t="s">
        <v>531</v>
      </c>
      <c r="G236" s="156" t="s">
        <v>140</v>
      </c>
      <c r="H236" s="157">
        <v>1</v>
      </c>
      <c r="I236" s="158"/>
      <c r="J236" s="159">
        <f t="shared" si="60"/>
        <v>0</v>
      </c>
      <c r="K236" s="155" t="s">
        <v>1</v>
      </c>
      <c r="L236" s="160"/>
      <c r="M236" s="161" t="s">
        <v>1</v>
      </c>
      <c r="N236" s="162" t="s">
        <v>40</v>
      </c>
      <c r="O236" s="51"/>
      <c r="P236" s="149">
        <f t="shared" si="61"/>
        <v>0</v>
      </c>
      <c r="Q236" s="149">
        <v>2.2000000000000001E-4</v>
      </c>
      <c r="R236" s="149">
        <f t="shared" si="62"/>
        <v>2.2000000000000001E-4</v>
      </c>
      <c r="S236" s="149">
        <v>0</v>
      </c>
      <c r="T236" s="150">
        <f t="shared" si="63"/>
        <v>0</v>
      </c>
      <c r="AR236" s="151" t="s">
        <v>209</v>
      </c>
      <c r="AT236" s="151" t="s">
        <v>115</v>
      </c>
      <c r="AU236" s="151" t="s">
        <v>85</v>
      </c>
      <c r="AY236" s="13" t="s">
        <v>117</v>
      </c>
      <c r="BE236" s="152">
        <f t="shared" si="64"/>
        <v>0</v>
      </c>
      <c r="BF236" s="152">
        <f t="shared" si="65"/>
        <v>0</v>
      </c>
      <c r="BG236" s="152">
        <f t="shared" si="66"/>
        <v>0</v>
      </c>
      <c r="BH236" s="152">
        <f t="shared" si="67"/>
        <v>0</v>
      </c>
      <c r="BI236" s="152">
        <f t="shared" si="68"/>
        <v>0</v>
      </c>
      <c r="BJ236" s="13" t="s">
        <v>83</v>
      </c>
      <c r="BK236" s="152">
        <f t="shared" si="69"/>
        <v>0</v>
      </c>
      <c r="BL236" s="13" t="s">
        <v>191</v>
      </c>
      <c r="BM236" s="151" t="s">
        <v>532</v>
      </c>
    </row>
    <row r="237" spans="2:65" s="1" customFormat="1" ht="16.5" customHeight="1">
      <c r="B237" s="139"/>
      <c r="C237" s="153" t="s">
        <v>533</v>
      </c>
      <c r="D237" s="153" t="s">
        <v>115</v>
      </c>
      <c r="E237" s="154" t="s">
        <v>534</v>
      </c>
      <c r="F237" s="155" t="s">
        <v>535</v>
      </c>
      <c r="G237" s="156" t="s">
        <v>140</v>
      </c>
      <c r="H237" s="157">
        <v>1</v>
      </c>
      <c r="I237" s="158"/>
      <c r="J237" s="159">
        <f t="shared" si="60"/>
        <v>0</v>
      </c>
      <c r="K237" s="155" t="s">
        <v>1</v>
      </c>
      <c r="L237" s="160"/>
      <c r="M237" s="161" t="s">
        <v>1</v>
      </c>
      <c r="N237" s="162" t="s">
        <v>40</v>
      </c>
      <c r="O237" s="51"/>
      <c r="P237" s="149">
        <f t="shared" si="61"/>
        <v>0</v>
      </c>
      <c r="Q237" s="149">
        <v>2.2000000000000001E-4</v>
      </c>
      <c r="R237" s="149">
        <f t="shared" si="62"/>
        <v>2.2000000000000001E-4</v>
      </c>
      <c r="S237" s="149">
        <v>0</v>
      </c>
      <c r="T237" s="150">
        <f t="shared" si="63"/>
        <v>0</v>
      </c>
      <c r="AR237" s="151" t="s">
        <v>209</v>
      </c>
      <c r="AT237" s="151" t="s">
        <v>115</v>
      </c>
      <c r="AU237" s="151" t="s">
        <v>85</v>
      </c>
      <c r="AY237" s="13" t="s">
        <v>117</v>
      </c>
      <c r="BE237" s="152">
        <f t="shared" si="64"/>
        <v>0</v>
      </c>
      <c r="BF237" s="152">
        <f t="shared" si="65"/>
        <v>0</v>
      </c>
      <c r="BG237" s="152">
        <f t="shared" si="66"/>
        <v>0</v>
      </c>
      <c r="BH237" s="152">
        <f t="shared" si="67"/>
        <v>0</v>
      </c>
      <c r="BI237" s="152">
        <f t="shared" si="68"/>
        <v>0</v>
      </c>
      <c r="BJ237" s="13" t="s">
        <v>83</v>
      </c>
      <c r="BK237" s="152">
        <f t="shared" si="69"/>
        <v>0</v>
      </c>
      <c r="BL237" s="13" t="s">
        <v>191</v>
      </c>
      <c r="BM237" s="151" t="s">
        <v>536</v>
      </c>
    </row>
    <row r="238" spans="2:65" s="1" customFormat="1" ht="16.5" customHeight="1">
      <c r="B238" s="139"/>
      <c r="C238" s="153" t="s">
        <v>537</v>
      </c>
      <c r="D238" s="153" t="s">
        <v>115</v>
      </c>
      <c r="E238" s="154" t="s">
        <v>538</v>
      </c>
      <c r="F238" s="155" t="s">
        <v>539</v>
      </c>
      <c r="G238" s="156" t="s">
        <v>140</v>
      </c>
      <c r="H238" s="157">
        <v>7</v>
      </c>
      <c r="I238" s="158"/>
      <c r="J238" s="159">
        <f t="shared" si="60"/>
        <v>0</v>
      </c>
      <c r="K238" s="155" t="s">
        <v>1</v>
      </c>
      <c r="L238" s="160"/>
      <c r="M238" s="161" t="s">
        <v>1</v>
      </c>
      <c r="N238" s="162" t="s">
        <v>40</v>
      </c>
      <c r="O238" s="51"/>
      <c r="P238" s="149">
        <f t="shared" si="61"/>
        <v>0</v>
      </c>
      <c r="Q238" s="149">
        <v>1.0000000000000001E-5</v>
      </c>
      <c r="R238" s="149">
        <f t="shared" si="62"/>
        <v>7.0000000000000007E-5</v>
      </c>
      <c r="S238" s="149">
        <v>0</v>
      </c>
      <c r="T238" s="150">
        <f t="shared" si="63"/>
        <v>0</v>
      </c>
      <c r="AR238" s="151" t="s">
        <v>209</v>
      </c>
      <c r="AT238" s="151" t="s">
        <v>115</v>
      </c>
      <c r="AU238" s="151" t="s">
        <v>85</v>
      </c>
      <c r="AY238" s="13" t="s">
        <v>117</v>
      </c>
      <c r="BE238" s="152">
        <f t="shared" si="64"/>
        <v>0</v>
      </c>
      <c r="BF238" s="152">
        <f t="shared" si="65"/>
        <v>0</v>
      </c>
      <c r="BG238" s="152">
        <f t="shared" si="66"/>
        <v>0</v>
      </c>
      <c r="BH238" s="152">
        <f t="shared" si="67"/>
        <v>0</v>
      </c>
      <c r="BI238" s="152">
        <f t="shared" si="68"/>
        <v>0</v>
      </c>
      <c r="BJ238" s="13" t="s">
        <v>83</v>
      </c>
      <c r="BK238" s="152">
        <f t="shared" si="69"/>
        <v>0</v>
      </c>
      <c r="BL238" s="13" t="s">
        <v>191</v>
      </c>
      <c r="BM238" s="151" t="s">
        <v>540</v>
      </c>
    </row>
    <row r="239" spans="2:65" s="1" customFormat="1" ht="16.5" customHeight="1">
      <c r="B239" s="139"/>
      <c r="C239" s="153" t="s">
        <v>541</v>
      </c>
      <c r="D239" s="153" t="s">
        <v>115</v>
      </c>
      <c r="E239" s="154" t="s">
        <v>542</v>
      </c>
      <c r="F239" s="155" t="s">
        <v>543</v>
      </c>
      <c r="G239" s="156" t="s">
        <v>140</v>
      </c>
      <c r="H239" s="157">
        <v>5</v>
      </c>
      <c r="I239" s="158"/>
      <c r="J239" s="159">
        <f t="shared" si="60"/>
        <v>0</v>
      </c>
      <c r="K239" s="155" t="s">
        <v>1</v>
      </c>
      <c r="L239" s="160"/>
      <c r="M239" s="161" t="s">
        <v>1</v>
      </c>
      <c r="N239" s="162" t="s">
        <v>40</v>
      </c>
      <c r="O239" s="51"/>
      <c r="P239" s="149">
        <f t="shared" si="61"/>
        <v>0</v>
      </c>
      <c r="Q239" s="149">
        <v>1.0000000000000001E-5</v>
      </c>
      <c r="R239" s="149">
        <f t="shared" si="62"/>
        <v>5.0000000000000002E-5</v>
      </c>
      <c r="S239" s="149">
        <v>0</v>
      </c>
      <c r="T239" s="150">
        <f t="shared" si="63"/>
        <v>0</v>
      </c>
      <c r="AR239" s="151" t="s">
        <v>209</v>
      </c>
      <c r="AT239" s="151" t="s">
        <v>115</v>
      </c>
      <c r="AU239" s="151" t="s">
        <v>85</v>
      </c>
      <c r="AY239" s="13" t="s">
        <v>117</v>
      </c>
      <c r="BE239" s="152">
        <f t="shared" si="64"/>
        <v>0</v>
      </c>
      <c r="BF239" s="152">
        <f t="shared" si="65"/>
        <v>0</v>
      </c>
      <c r="BG239" s="152">
        <f t="shared" si="66"/>
        <v>0</v>
      </c>
      <c r="BH239" s="152">
        <f t="shared" si="67"/>
        <v>0</v>
      </c>
      <c r="BI239" s="152">
        <f t="shared" si="68"/>
        <v>0</v>
      </c>
      <c r="BJ239" s="13" t="s">
        <v>83</v>
      </c>
      <c r="BK239" s="152">
        <f t="shared" si="69"/>
        <v>0</v>
      </c>
      <c r="BL239" s="13" t="s">
        <v>191</v>
      </c>
      <c r="BM239" s="151" t="s">
        <v>544</v>
      </c>
    </row>
    <row r="240" spans="2:65" s="1" customFormat="1" ht="16.5" customHeight="1">
      <c r="B240" s="139"/>
      <c r="C240" s="153" t="s">
        <v>545</v>
      </c>
      <c r="D240" s="153" t="s">
        <v>115</v>
      </c>
      <c r="E240" s="154" t="s">
        <v>477</v>
      </c>
      <c r="F240" s="155" t="s">
        <v>478</v>
      </c>
      <c r="G240" s="156" t="s">
        <v>140</v>
      </c>
      <c r="H240" s="157">
        <v>3</v>
      </c>
      <c r="I240" s="158"/>
      <c r="J240" s="159">
        <f t="shared" si="60"/>
        <v>0</v>
      </c>
      <c r="K240" s="155" t="s">
        <v>1</v>
      </c>
      <c r="L240" s="160"/>
      <c r="M240" s="161" t="s">
        <v>1</v>
      </c>
      <c r="N240" s="162" t="s">
        <v>40</v>
      </c>
      <c r="O240" s="51"/>
      <c r="P240" s="149">
        <f t="shared" si="61"/>
        <v>0</v>
      </c>
      <c r="Q240" s="149">
        <v>1.0000000000000001E-5</v>
      </c>
      <c r="R240" s="149">
        <f t="shared" si="62"/>
        <v>3.0000000000000004E-5</v>
      </c>
      <c r="S240" s="149">
        <v>0</v>
      </c>
      <c r="T240" s="150">
        <f t="shared" si="63"/>
        <v>0</v>
      </c>
      <c r="AR240" s="151" t="s">
        <v>209</v>
      </c>
      <c r="AT240" s="151" t="s">
        <v>115</v>
      </c>
      <c r="AU240" s="151" t="s">
        <v>85</v>
      </c>
      <c r="AY240" s="13" t="s">
        <v>117</v>
      </c>
      <c r="BE240" s="152">
        <f t="shared" si="64"/>
        <v>0</v>
      </c>
      <c r="BF240" s="152">
        <f t="shared" si="65"/>
        <v>0</v>
      </c>
      <c r="BG240" s="152">
        <f t="shared" si="66"/>
        <v>0</v>
      </c>
      <c r="BH240" s="152">
        <f t="shared" si="67"/>
        <v>0</v>
      </c>
      <c r="BI240" s="152">
        <f t="shared" si="68"/>
        <v>0</v>
      </c>
      <c r="BJ240" s="13" t="s">
        <v>83</v>
      </c>
      <c r="BK240" s="152">
        <f t="shared" si="69"/>
        <v>0</v>
      </c>
      <c r="BL240" s="13" t="s">
        <v>191</v>
      </c>
      <c r="BM240" s="151" t="s">
        <v>546</v>
      </c>
    </row>
    <row r="241" spans="2:65" s="1" customFormat="1" ht="16.5" customHeight="1">
      <c r="B241" s="139"/>
      <c r="C241" s="153" t="s">
        <v>547</v>
      </c>
      <c r="D241" s="153" t="s">
        <v>115</v>
      </c>
      <c r="E241" s="154" t="s">
        <v>548</v>
      </c>
      <c r="F241" s="155" t="s">
        <v>549</v>
      </c>
      <c r="G241" s="156" t="s">
        <v>140</v>
      </c>
      <c r="H241" s="157">
        <v>1</v>
      </c>
      <c r="I241" s="158"/>
      <c r="J241" s="159">
        <f t="shared" si="60"/>
        <v>0</v>
      </c>
      <c r="K241" s="155" t="s">
        <v>124</v>
      </c>
      <c r="L241" s="160"/>
      <c r="M241" s="161" t="s">
        <v>1</v>
      </c>
      <c r="N241" s="162" t="s">
        <v>40</v>
      </c>
      <c r="O241" s="51"/>
      <c r="P241" s="149">
        <f t="shared" si="61"/>
        <v>0</v>
      </c>
      <c r="Q241" s="149">
        <v>3.5E-4</v>
      </c>
      <c r="R241" s="149">
        <f t="shared" si="62"/>
        <v>3.5E-4</v>
      </c>
      <c r="S241" s="149">
        <v>0</v>
      </c>
      <c r="T241" s="150">
        <f t="shared" si="63"/>
        <v>0</v>
      </c>
      <c r="AR241" s="151" t="s">
        <v>209</v>
      </c>
      <c r="AT241" s="151" t="s">
        <v>115</v>
      </c>
      <c r="AU241" s="151" t="s">
        <v>85</v>
      </c>
      <c r="AY241" s="13" t="s">
        <v>117</v>
      </c>
      <c r="BE241" s="152">
        <f t="shared" si="64"/>
        <v>0</v>
      </c>
      <c r="BF241" s="152">
        <f t="shared" si="65"/>
        <v>0</v>
      </c>
      <c r="BG241" s="152">
        <f t="shared" si="66"/>
        <v>0</v>
      </c>
      <c r="BH241" s="152">
        <f t="shared" si="67"/>
        <v>0</v>
      </c>
      <c r="BI241" s="152">
        <f t="shared" si="68"/>
        <v>0</v>
      </c>
      <c r="BJ241" s="13" t="s">
        <v>83</v>
      </c>
      <c r="BK241" s="152">
        <f t="shared" si="69"/>
        <v>0</v>
      </c>
      <c r="BL241" s="13" t="s">
        <v>191</v>
      </c>
      <c r="BM241" s="151" t="s">
        <v>550</v>
      </c>
    </row>
    <row r="242" spans="2:65" s="1" customFormat="1" ht="24" customHeight="1">
      <c r="B242" s="139"/>
      <c r="C242" s="153" t="s">
        <v>551</v>
      </c>
      <c r="D242" s="153" t="s">
        <v>115</v>
      </c>
      <c r="E242" s="154" t="s">
        <v>552</v>
      </c>
      <c r="F242" s="155" t="s">
        <v>553</v>
      </c>
      <c r="G242" s="156" t="s">
        <v>140</v>
      </c>
      <c r="H242" s="157">
        <v>1</v>
      </c>
      <c r="I242" s="158"/>
      <c r="J242" s="159">
        <f t="shared" si="60"/>
        <v>0</v>
      </c>
      <c r="K242" s="155" t="s">
        <v>1</v>
      </c>
      <c r="L242" s="160"/>
      <c r="M242" s="161" t="s">
        <v>1</v>
      </c>
      <c r="N242" s="162" t="s">
        <v>40</v>
      </c>
      <c r="O242" s="51"/>
      <c r="P242" s="149">
        <f t="shared" si="61"/>
        <v>0</v>
      </c>
      <c r="Q242" s="149">
        <v>0</v>
      </c>
      <c r="R242" s="149">
        <f t="shared" si="62"/>
        <v>0</v>
      </c>
      <c r="S242" s="149">
        <v>0</v>
      </c>
      <c r="T242" s="150">
        <f t="shared" si="63"/>
        <v>0</v>
      </c>
      <c r="AR242" s="151" t="s">
        <v>209</v>
      </c>
      <c r="AT242" s="151" t="s">
        <v>115</v>
      </c>
      <c r="AU242" s="151" t="s">
        <v>85</v>
      </c>
      <c r="AY242" s="13" t="s">
        <v>117</v>
      </c>
      <c r="BE242" s="152">
        <f t="shared" si="64"/>
        <v>0</v>
      </c>
      <c r="BF242" s="152">
        <f t="shared" si="65"/>
        <v>0</v>
      </c>
      <c r="BG242" s="152">
        <f t="shared" si="66"/>
        <v>0</v>
      </c>
      <c r="BH242" s="152">
        <f t="shared" si="67"/>
        <v>0</v>
      </c>
      <c r="BI242" s="152">
        <f t="shared" si="68"/>
        <v>0</v>
      </c>
      <c r="BJ242" s="13" t="s">
        <v>83</v>
      </c>
      <c r="BK242" s="152">
        <f t="shared" si="69"/>
        <v>0</v>
      </c>
      <c r="BL242" s="13" t="s">
        <v>191</v>
      </c>
      <c r="BM242" s="151" t="s">
        <v>554</v>
      </c>
    </row>
    <row r="243" spans="2:65" s="1" customFormat="1" ht="16.5" customHeight="1">
      <c r="B243" s="139"/>
      <c r="C243" s="140" t="s">
        <v>555</v>
      </c>
      <c r="D243" s="140" t="s">
        <v>120</v>
      </c>
      <c r="E243" s="141" t="s">
        <v>489</v>
      </c>
      <c r="F243" s="142" t="s">
        <v>490</v>
      </c>
      <c r="G243" s="143" t="s">
        <v>465</v>
      </c>
      <c r="H243" s="144">
        <v>6</v>
      </c>
      <c r="I243" s="145"/>
      <c r="J243" s="146">
        <f t="shared" si="60"/>
        <v>0</v>
      </c>
      <c r="K243" s="142" t="s">
        <v>1</v>
      </c>
      <c r="L243" s="28"/>
      <c r="M243" s="147" t="s">
        <v>1</v>
      </c>
      <c r="N243" s="148" t="s">
        <v>40</v>
      </c>
      <c r="O243" s="51"/>
      <c r="P243" s="149">
        <f t="shared" si="61"/>
        <v>0</v>
      </c>
      <c r="Q243" s="149">
        <v>0</v>
      </c>
      <c r="R243" s="149">
        <f t="shared" si="62"/>
        <v>0</v>
      </c>
      <c r="S243" s="149">
        <v>0</v>
      </c>
      <c r="T243" s="150">
        <f t="shared" si="63"/>
        <v>0</v>
      </c>
      <c r="AR243" s="151" t="s">
        <v>191</v>
      </c>
      <c r="AT243" s="151" t="s">
        <v>120</v>
      </c>
      <c r="AU243" s="151" t="s">
        <v>85</v>
      </c>
      <c r="AY243" s="13" t="s">
        <v>117</v>
      </c>
      <c r="BE243" s="152">
        <f t="shared" si="64"/>
        <v>0</v>
      </c>
      <c r="BF243" s="152">
        <f t="shared" si="65"/>
        <v>0</v>
      </c>
      <c r="BG243" s="152">
        <f t="shared" si="66"/>
        <v>0</v>
      </c>
      <c r="BH243" s="152">
        <f t="shared" si="67"/>
        <v>0</v>
      </c>
      <c r="BI243" s="152">
        <f t="shared" si="68"/>
        <v>0</v>
      </c>
      <c r="BJ243" s="13" t="s">
        <v>83</v>
      </c>
      <c r="BK243" s="152">
        <f t="shared" si="69"/>
        <v>0</v>
      </c>
      <c r="BL243" s="13" t="s">
        <v>191</v>
      </c>
      <c r="BM243" s="151" t="s">
        <v>556</v>
      </c>
    </row>
    <row r="244" spans="2:65" s="1" customFormat="1" ht="16.5" customHeight="1">
      <c r="B244" s="139"/>
      <c r="C244" s="140" t="s">
        <v>557</v>
      </c>
      <c r="D244" s="140" t="s">
        <v>120</v>
      </c>
      <c r="E244" s="141" t="s">
        <v>493</v>
      </c>
      <c r="F244" s="142" t="s">
        <v>494</v>
      </c>
      <c r="G244" s="143" t="s">
        <v>140</v>
      </c>
      <c r="H244" s="144">
        <v>18</v>
      </c>
      <c r="I244" s="145"/>
      <c r="J244" s="146">
        <f t="shared" si="60"/>
        <v>0</v>
      </c>
      <c r="K244" s="142" t="s">
        <v>1</v>
      </c>
      <c r="L244" s="28"/>
      <c r="M244" s="163" t="s">
        <v>1</v>
      </c>
      <c r="N244" s="164" t="s">
        <v>40</v>
      </c>
      <c r="O244" s="165"/>
      <c r="P244" s="166">
        <f t="shared" si="61"/>
        <v>0</v>
      </c>
      <c r="Q244" s="166">
        <v>0</v>
      </c>
      <c r="R244" s="166">
        <f t="shared" si="62"/>
        <v>0</v>
      </c>
      <c r="S244" s="166">
        <v>0</v>
      </c>
      <c r="T244" s="167">
        <f t="shared" si="63"/>
        <v>0</v>
      </c>
      <c r="AR244" s="151" t="s">
        <v>191</v>
      </c>
      <c r="AT244" s="151" t="s">
        <v>120</v>
      </c>
      <c r="AU244" s="151" t="s">
        <v>85</v>
      </c>
      <c r="AY244" s="13" t="s">
        <v>117</v>
      </c>
      <c r="BE244" s="152">
        <f t="shared" si="64"/>
        <v>0</v>
      </c>
      <c r="BF244" s="152">
        <f t="shared" si="65"/>
        <v>0</v>
      </c>
      <c r="BG244" s="152">
        <f t="shared" si="66"/>
        <v>0</v>
      </c>
      <c r="BH244" s="152">
        <f t="shared" si="67"/>
        <v>0</v>
      </c>
      <c r="BI244" s="152">
        <f t="shared" si="68"/>
        <v>0</v>
      </c>
      <c r="BJ244" s="13" t="s">
        <v>83</v>
      </c>
      <c r="BK244" s="152">
        <f t="shared" si="69"/>
        <v>0</v>
      </c>
      <c r="BL244" s="13" t="s">
        <v>191</v>
      </c>
      <c r="BM244" s="151" t="s">
        <v>558</v>
      </c>
    </row>
    <row r="245" spans="2:65" s="1" customFormat="1" ht="6.95" customHeight="1">
      <c r="B245" s="40"/>
      <c r="C245" s="41"/>
      <c r="D245" s="41"/>
      <c r="E245" s="41"/>
      <c r="F245" s="41"/>
      <c r="G245" s="41"/>
      <c r="H245" s="41"/>
      <c r="I245" s="100"/>
      <c r="J245" s="41"/>
      <c r="K245" s="41"/>
      <c r="L245" s="28"/>
    </row>
  </sheetData>
  <autoFilter ref="C126:K24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D1.2 - SILNOPROUDÁ ELEKTR...</vt:lpstr>
      <vt:lpstr>'D1.2 - SILNOPROUDÁ ELEKTR...'!Názvy_tisku</vt:lpstr>
      <vt:lpstr>'Rekapitulace stavby'!Názvy_tisku</vt:lpstr>
      <vt:lpstr>'D1.2 - SILNOPROUDÁ ELEKTR...'!Oblast_tisku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HLOZZA\zdenek</dc:creator>
  <cp:lastModifiedBy>zdenek</cp:lastModifiedBy>
  <cp:lastPrinted>2019-06-24T10:47:13Z</cp:lastPrinted>
  <dcterms:created xsi:type="dcterms:W3CDTF">2019-06-23T19:09:17Z</dcterms:created>
  <dcterms:modified xsi:type="dcterms:W3CDTF">2019-06-24T10:47:26Z</dcterms:modified>
</cp:coreProperties>
</file>